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7935" firstSheet="2" activeTab="3"/>
  </bookViews>
  <sheets>
    <sheet name="CONDENSED CONSOL BS-SC" sheetId="1" r:id="rId1"/>
    <sheet name="CONDENSED CON STAT CHANGES EQ" sheetId="2" r:id="rId2"/>
    <sheet name="CONDENSED CONSOL INCOME" sheetId="3" r:id="rId3"/>
    <sheet name="condensed con CF" sheetId="4" r:id="rId4"/>
  </sheets>
  <externalReferences>
    <externalReference r:id="rId7"/>
    <externalReference r:id="rId8"/>
    <externalReference r:id="rId9"/>
  </externalReferences>
  <definedNames>
    <definedName name="ACT1">#REF!</definedName>
    <definedName name="ACT2">#REF!</definedName>
    <definedName name="ADJ1">#REF!</definedName>
    <definedName name="ADJ2">#REF!</definedName>
    <definedName name="ALLOT1">#REF!</definedName>
    <definedName name="ALLOT2">#REF!</definedName>
    <definedName name="_xlnm.Print_Area" localSheetId="1">'CONDENSED CON STAT CHANGES EQ'!$B$2:$G$41</definedName>
    <definedName name="_xlnm.Print_Area" localSheetId="0">'CONDENSED CONSOL BS-SC'!$A$2:$F$54</definedName>
  </definedNames>
  <calcPr fullCalcOnLoad="1"/>
</workbook>
</file>

<file path=xl/sharedStrings.xml><?xml version="1.0" encoding="utf-8"?>
<sst xmlns="http://schemas.openxmlformats.org/spreadsheetml/2006/main" count="142" uniqueCount="101">
  <si>
    <t>LAY HONG BERHAD (107129-H)</t>
  </si>
  <si>
    <t>Incorporated in Malaysia</t>
  </si>
  <si>
    <t>Condensed Consolidated Statement Of Changes in Equity for the quarter ended 31 Dec 2002</t>
  </si>
  <si>
    <t>(The figures have not been audited)</t>
  </si>
  <si>
    <t>Revaluation</t>
  </si>
  <si>
    <t xml:space="preserve">Capital </t>
  </si>
  <si>
    <t>Retained</t>
  </si>
  <si>
    <t>Share capital</t>
  </si>
  <si>
    <t>Reserve</t>
  </si>
  <si>
    <t>Profits</t>
  </si>
  <si>
    <t>Total</t>
  </si>
  <si>
    <t>RM' 000</t>
  </si>
  <si>
    <t xml:space="preserve">9 month quarter </t>
  </si>
  <si>
    <t>ended 31 DEC 2002</t>
  </si>
  <si>
    <t>At 1 April 2002</t>
  </si>
  <si>
    <t>Net loss for nine months</t>
  </si>
  <si>
    <t>Issue of rights shares</t>
  </si>
  <si>
    <t>Issue of bonus shares</t>
  </si>
  <si>
    <t>Minority Interest</t>
  </si>
  <si>
    <t>Dividends</t>
  </si>
  <si>
    <t>At 31 DEC 2002</t>
  </si>
  <si>
    <t>ended 31 DEC 2001</t>
  </si>
  <si>
    <t>At 1 April 2001</t>
  </si>
  <si>
    <t>Net profit for nine months</t>
  </si>
  <si>
    <t>At 31 DEC 2001</t>
  </si>
  <si>
    <t xml:space="preserve">( The Condensed Consolidated Statement of Changes in Equity should be read in conjunction </t>
  </si>
  <si>
    <t>with the Annual Financial Report for the year ended 31st March 2002)</t>
  </si>
  <si>
    <t>Condensed Consolidated Income Statement for the quarter ended 31 Dec 2002</t>
  </si>
  <si>
    <t>Individual Quarter</t>
  </si>
  <si>
    <t>Cumulative Quarter</t>
  </si>
  <si>
    <t>2002</t>
  </si>
  <si>
    <t>2001</t>
  </si>
  <si>
    <t>Current</t>
  </si>
  <si>
    <t>Comparative</t>
  </si>
  <si>
    <t>9 month</t>
  </si>
  <si>
    <t>qtr Ended</t>
  </si>
  <si>
    <t>Cummulative</t>
  </si>
  <si>
    <t>31 Dec</t>
  </si>
  <si>
    <t>to-date</t>
  </si>
  <si>
    <t>Revenue</t>
  </si>
  <si>
    <t>Operating Expenses</t>
  </si>
  <si>
    <t>Other Operating Income</t>
  </si>
  <si>
    <t xml:space="preserve"> Profit/(Loss) from Operations</t>
  </si>
  <si>
    <t>Finance costs</t>
  </si>
  <si>
    <t>Investing Results</t>
  </si>
  <si>
    <t xml:space="preserve"> Profit/(Loss) before tax</t>
  </si>
  <si>
    <t>Taxation</t>
  </si>
  <si>
    <t xml:space="preserve"> Profit/(Loss) after tax</t>
  </si>
  <si>
    <t>Net Profit/(Loss) for the period</t>
  </si>
  <si>
    <t>EPS - Basic</t>
  </si>
  <si>
    <t xml:space="preserve">        - Diluted</t>
  </si>
  <si>
    <t>-</t>
  </si>
  <si>
    <t xml:space="preserve">( The Condensed Consolidated Income Statement should be read in conjunction with the </t>
  </si>
  <si>
    <t>Annual Financial Report for the year ended 31st March 2002)</t>
  </si>
  <si>
    <t>Condensed Consolidated Balance Sheet as at 31 Dec 2002</t>
  </si>
  <si>
    <t>AS AT</t>
  </si>
  <si>
    <t>Unaudited</t>
  </si>
  <si>
    <t>Audited</t>
  </si>
  <si>
    <t>Property,plant and equipment</t>
  </si>
  <si>
    <t>Intangible assets</t>
  </si>
  <si>
    <t>Other investments</t>
  </si>
  <si>
    <t>Current assets</t>
  </si>
  <si>
    <t>Inventories</t>
  </si>
  <si>
    <t>Trade &amp; other receivables</t>
  </si>
  <si>
    <t>Cash and cash equivalents</t>
  </si>
  <si>
    <t>Current liabilities</t>
  </si>
  <si>
    <t>Short term borrowings</t>
  </si>
  <si>
    <t>Trade &amp; other payables</t>
  </si>
  <si>
    <t>Dividend payable</t>
  </si>
  <si>
    <t>Due to corporate shareholders</t>
  </si>
  <si>
    <t xml:space="preserve">Net current assets </t>
  </si>
  <si>
    <t>Reserves</t>
  </si>
  <si>
    <t>Shareholders' Fund</t>
  </si>
  <si>
    <t>Minority interests</t>
  </si>
  <si>
    <t>Long term liabilities</t>
  </si>
  <si>
    <t>Borrowings</t>
  </si>
  <si>
    <t>Deferred taxation</t>
  </si>
  <si>
    <t>Net tangible assets per share (RM)</t>
  </si>
  <si>
    <t xml:space="preserve">( The Condensed Consolidated Balance Sheet should be read in conjunction with the </t>
  </si>
  <si>
    <t>Condensed Consolidated Cash Flow Statements for the quarter ended 31 Dec  2002</t>
  </si>
  <si>
    <t>9 months</t>
  </si>
  <si>
    <t xml:space="preserve"> Ended</t>
  </si>
  <si>
    <t>Net profit / ( loss ) before tax</t>
  </si>
  <si>
    <t>Adjustment for non - cash flows :-</t>
  </si>
  <si>
    <t>Non-cash items</t>
  </si>
  <si>
    <t>Non-operating items ( investing / financing )</t>
  </si>
  <si>
    <t>Operating profit / ( loss ) before changes in working capital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</si>
  <si>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</si>
  <si>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</si>
  <si>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</si>
  <si>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</si>
  <si>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</si>
  <si>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Equity investments</t>
  </si>
  <si>
    <t>Financing Activities</t>
  </si>
  <si>
    <t>Bank borrowings,net of repayments</t>
  </si>
  <si>
    <t>Dividends paid</t>
  </si>
  <si>
    <t>Net change in cash &amp; cash equivalents</t>
  </si>
  <si>
    <t>Cash &amp; cash equivalents at beginning of year</t>
  </si>
  <si>
    <t>Cash &amp; cash equivalents at end of the period</t>
  </si>
  <si>
    <t xml:space="preserve">( The Condensed Consolidated Cash Flow Statement should be read in conjunction with the </t>
  </si>
  <si>
    <t>The comparative figures for the nine months ended 31 December 2001 is not available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</si>
</sst>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;[Red]\(#,##0\)"/>
    <numFmt numFmtId="166" formatCode="_(* #,##0_);_(* \(#,##0\);_(* &quot;-&quot;??_);_(@_)"/>
    <numFmt numFmtId="167" formatCode="_-* #,##0_-;\-* #,##0_-;_-* &quot;-&quot;??_-;_-@_-"/>
    <numFmt numFmtId="168" formatCode="0.00_)"/>
    <numFmt numFmtId="169" formatCode="_(* #,##0.000_);_(* \(#,##0.000\);_(* &quot;-&quot;??_);_(@_)"/>
    <numFmt numFmtId="170" formatCode="_(* #,##0.0000_);_(* \(#,##0.0000\);_(* &quot;-&quot;??_);_(@_)"/>
    <numFmt numFmtId="171" formatCode="0.0000"/>
    <numFmt numFmtId="172" formatCode="0.0%"/>
    <numFmt numFmtId="173" formatCode="[$-409]d\-mmm\-yy;@"/>
    <numFmt numFmtId="174" formatCode="#,##0.000_);[Red]\(#,##0.000\)"/>
    <numFmt numFmtId="175" formatCode="0.000%"/>
    <numFmt numFmtId="176" formatCode="0.00%;\(0.00\)%"/>
    <numFmt numFmtId="177" formatCode="#.\ \ "/>
    <numFmt numFmtId="178" formatCode="##.\ \ "/>
    <numFmt numFmtId="179" formatCode="0_);\(0\)"/>
    <numFmt numFmtId="180" formatCode="mmmm\ d\,\ yyyy"/>
    <numFmt numFmtId="181" formatCode="#,##0.0000_);\(#,##0.0000\)"/>
    <numFmt numFmtId="182" formatCode="[$-409]mmm\-yy;@"/>
    <numFmt numFmtId="183" formatCode="\'0,"/>
    <numFmt numFmtId="184" formatCode="[$-409]d\-mmm\-yyyy;@"/>
    <numFmt numFmtId="185" formatCode="0.0"/>
    <numFmt numFmtId="186" formatCode="0.000000"/>
    <numFmt numFmtId="187" formatCode="0.00000"/>
    <numFmt numFmtId="188" formatCode="0.000"/>
    <numFmt numFmtId="189" formatCode="[$-409]dddd\,\ mmmm\ dd\,\ yyyy"/>
    <numFmt numFmtId="190" formatCode="[$-409]dd\-mmm\-yy;@"/>
    <numFmt numFmtId="191" formatCode="0.0000000"/>
    <numFmt numFmtId="192" formatCode="0.000000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Palatino"/>
      <family val="0"/>
    </font>
    <font>
      <b/>
      <sz val="10"/>
      <name val="Palatino"/>
      <family val="0"/>
    </font>
    <font>
      <sz val="11"/>
      <name val="Book Antiqua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i/>
      <sz val="16"/>
      <name val="Helv"/>
      <family val="0"/>
    </font>
    <font>
      <sz val="8"/>
      <name val="Arial"/>
      <family val="0"/>
    </font>
    <font>
      <u val="single"/>
      <sz val="10"/>
      <name val="Arial"/>
      <family val="0"/>
    </font>
    <font>
      <sz val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>
        <fgColor indexed="10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1">
      <alignment horizontal="center"/>
      <protection/>
    </xf>
    <xf numFmtId="0" fontId="5" fillId="0" borderId="0">
      <alignment/>
      <protection/>
    </xf>
    <xf numFmtId="0" fontId="5" fillId="0" borderId="2" applyFill="0">
      <alignment horizontal="center"/>
      <protection locked="0"/>
    </xf>
    <xf numFmtId="0" fontId="4" fillId="0" borderId="0" applyFill="0">
      <alignment horizontal="center"/>
      <protection locked="0"/>
    </xf>
    <xf numFmtId="0" fontId="4" fillId="2" borderId="0">
      <alignment/>
      <protection/>
    </xf>
    <xf numFmtId="0" fontId="4" fillId="0" borderId="0">
      <alignment/>
      <protection locked="0"/>
    </xf>
    <xf numFmtId="0" fontId="4" fillId="0" borderId="0">
      <alignment/>
      <protection/>
    </xf>
    <xf numFmtId="177" fontId="4" fillId="0" borderId="0">
      <alignment/>
      <protection/>
    </xf>
    <xf numFmtId="178" fontId="4" fillId="0" borderId="0">
      <alignment/>
      <protection/>
    </xf>
    <xf numFmtId="0" fontId="5" fillId="3" borderId="0">
      <alignment horizontal="right"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6" fillId="0" borderId="0">
      <alignment/>
      <protection locked="0"/>
    </xf>
    <xf numFmtId="174" fontId="0" fillId="0" borderId="0">
      <alignment/>
      <protection locked="0"/>
    </xf>
    <xf numFmtId="0" fontId="7" fillId="0" borderId="0" applyNumberFormat="0" applyFill="0" applyBorder="0" applyAlignment="0" applyProtection="0"/>
    <xf numFmtId="175" fontId="0" fillId="0" borderId="0">
      <alignment/>
      <protection locked="0"/>
    </xf>
    <xf numFmtId="175" fontId="0" fillId="0" borderId="0">
      <alignment/>
      <protection locked="0"/>
    </xf>
    <xf numFmtId="0" fontId="8" fillId="0" borderId="0" applyNumberFormat="0" applyFill="0" applyBorder="0" applyAlignment="0" applyProtection="0"/>
    <xf numFmtId="168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5" fontId="0" fillId="0" borderId="3">
      <alignment/>
      <protection locked="0"/>
    </xf>
  </cellStyleXfs>
  <cellXfs count="92">
    <xf numFmtId="37" fontId="0" fillId="0" borderId="0" xfId="0" applyAlignment="1">
      <alignment/>
    </xf>
    <xf numFmtId="0" fontId="1" fillId="0" borderId="0" xfId="37" applyFont="1" applyAlignment="1">
      <alignment horizontal="center"/>
      <protection/>
    </xf>
    <xf numFmtId="37" fontId="0" fillId="0" borderId="0" xfId="0" applyBorder="1" applyAlignment="1">
      <alignment/>
    </xf>
    <xf numFmtId="0" fontId="0" fillId="0" borderId="0" xfId="37" applyAlignment="1">
      <alignment horizontal="center"/>
      <protection/>
    </xf>
    <xf numFmtId="37" fontId="1" fillId="0" borderId="0" xfId="0" applyFont="1" applyAlignment="1" quotePrefix="1">
      <alignment horizontal="left"/>
    </xf>
    <xf numFmtId="37" fontId="1" fillId="0" borderId="0" xfId="0" applyFont="1" applyAlignment="1">
      <alignment horizontal="center"/>
    </xf>
    <xf numFmtId="37" fontId="0" fillId="0" borderId="4" xfId="0" applyBorder="1" applyAlignment="1">
      <alignment/>
    </xf>
    <xf numFmtId="37" fontId="0" fillId="0" borderId="5" xfId="0" applyBorder="1" applyAlignment="1">
      <alignment horizontal="center"/>
    </xf>
    <xf numFmtId="37" fontId="0" fillId="0" borderId="6" xfId="0" applyBorder="1" applyAlignment="1">
      <alignment/>
    </xf>
    <xf numFmtId="37" fontId="0" fillId="0" borderId="7" xfId="0" applyBorder="1" applyAlignment="1">
      <alignment horizontal="center"/>
    </xf>
    <xf numFmtId="37" fontId="0" fillId="0" borderId="8" xfId="0" applyBorder="1" applyAlignment="1">
      <alignment/>
    </xf>
    <xf numFmtId="37" fontId="0" fillId="0" borderId="9" xfId="0" applyBorder="1" applyAlignment="1">
      <alignment horizontal="center"/>
    </xf>
    <xf numFmtId="37" fontId="0" fillId="0" borderId="6" xfId="0" applyBorder="1" applyAlignment="1">
      <alignment horizontal="center"/>
    </xf>
    <xf numFmtId="37" fontId="0" fillId="0" borderId="6" xfId="0" applyBorder="1" applyAlignment="1" quotePrefix="1">
      <alignment horizontal="left"/>
    </xf>
    <xf numFmtId="37" fontId="0" fillId="0" borderId="7" xfId="0" applyBorder="1" applyAlignment="1">
      <alignment/>
    </xf>
    <xf numFmtId="37" fontId="0" fillId="0" borderId="10" xfId="0" applyBorder="1" applyAlignment="1">
      <alignment/>
    </xf>
    <xf numFmtId="37" fontId="11" fillId="0" borderId="6" xfId="0" applyFont="1" applyBorder="1" applyAlignment="1" quotePrefix="1">
      <alignment horizontal="left"/>
    </xf>
    <xf numFmtId="37" fontId="0" fillId="0" borderId="1" xfId="0" applyBorder="1" applyAlignment="1">
      <alignment/>
    </xf>
    <xf numFmtId="37" fontId="0" fillId="0" borderId="11" xfId="0" applyBorder="1" applyAlignment="1">
      <alignment/>
    </xf>
    <xf numFmtId="37" fontId="0" fillId="0" borderId="8" xfId="0" applyBorder="1" applyAlignment="1" quotePrefix="1">
      <alignment horizontal="left"/>
    </xf>
    <xf numFmtId="37" fontId="1" fillId="0" borderId="0" xfId="0" applyFont="1" applyAlignment="1">
      <alignment/>
    </xf>
    <xf numFmtId="37" fontId="0" fillId="0" borderId="0" xfId="0" applyAlignment="1">
      <alignment horizontal="left"/>
    </xf>
    <xf numFmtId="37" fontId="0" fillId="0" borderId="0" xfId="0" applyAlignment="1">
      <alignment horizontal="center"/>
    </xf>
    <xf numFmtId="0" fontId="0" fillId="0" borderId="0" xfId="37" applyAlignment="1">
      <alignment horizontal="left"/>
      <protection/>
    </xf>
    <xf numFmtId="37" fontId="1" fillId="0" borderId="0" xfId="0" applyFont="1" applyAlignment="1" quotePrefix="1">
      <alignment horizontal="center"/>
    </xf>
    <xf numFmtId="37" fontId="1" fillId="0" borderId="0" xfId="0" applyFont="1" applyAlignment="1">
      <alignment horizontal="center"/>
    </xf>
    <xf numFmtId="37" fontId="0" fillId="0" borderId="12" xfId="0" applyFont="1" applyBorder="1" applyAlignment="1">
      <alignment horizontal="center"/>
    </xf>
    <xf numFmtId="37" fontId="0" fillId="0" borderId="13" xfId="0" applyFont="1" applyBorder="1" applyAlignment="1">
      <alignment horizontal="center"/>
    </xf>
    <xf numFmtId="37" fontId="0" fillId="0" borderId="11" xfId="0" applyFont="1" applyBorder="1" applyAlignment="1">
      <alignment horizontal="center"/>
    </xf>
    <xf numFmtId="0" fontId="0" fillId="0" borderId="4" xfId="0" applyNumberFormat="1" applyBorder="1" applyAlignment="1" quotePrefix="1">
      <alignment horizontal="center"/>
    </xf>
    <xf numFmtId="0" fontId="0" fillId="0" borderId="5" xfId="0" applyNumberFormat="1" applyBorder="1" applyAlignment="1" quotePrefix="1">
      <alignment horizontal="center"/>
    </xf>
    <xf numFmtId="0" fontId="0" fillId="0" borderId="14" xfId="0" applyNumberFormat="1" applyBorder="1" applyAlignment="1" quotePrefix="1">
      <alignment horizontal="center"/>
    </xf>
    <xf numFmtId="0" fontId="0" fillId="0" borderId="0" xfId="0" applyNumberFormat="1" applyAlignment="1">
      <alignment horizontal="center"/>
    </xf>
    <xf numFmtId="37" fontId="0" fillId="0" borderId="10" xfId="0" applyBorder="1" applyAlignment="1" quotePrefix="1">
      <alignment horizontal="center"/>
    </xf>
    <xf numFmtId="37" fontId="0" fillId="0" borderId="10" xfId="0" applyBorder="1" applyAlignment="1">
      <alignment horizontal="center"/>
    </xf>
    <xf numFmtId="16" fontId="0" fillId="0" borderId="6" xfId="0" applyNumberFormat="1" applyBorder="1" applyAlignment="1" quotePrefix="1">
      <alignment horizontal="center"/>
    </xf>
    <xf numFmtId="16" fontId="0" fillId="0" borderId="7" xfId="0" applyNumberFormat="1" applyBorder="1" applyAlignment="1" quotePrefix="1">
      <alignment horizontal="center"/>
    </xf>
    <xf numFmtId="37" fontId="0" fillId="0" borderId="8" xfId="0" applyBorder="1" applyAlignment="1">
      <alignment horizontal="center"/>
    </xf>
    <xf numFmtId="37" fontId="0" fillId="0" borderId="15" xfId="0" applyBorder="1" applyAlignment="1">
      <alignment horizontal="center"/>
    </xf>
    <xf numFmtId="37" fontId="0" fillId="0" borderId="6" xfId="0" applyFill="1" applyBorder="1" applyAlignment="1">
      <alignment/>
    </xf>
    <xf numFmtId="37" fontId="0" fillId="0" borderId="10" xfId="0" applyFill="1" applyBorder="1" applyAlignment="1">
      <alignment/>
    </xf>
    <xf numFmtId="37" fontId="0" fillId="0" borderId="7" xfId="0" applyFill="1" applyBorder="1" applyAlignment="1">
      <alignment/>
    </xf>
    <xf numFmtId="37" fontId="0" fillId="0" borderId="9" xfId="0" applyBorder="1" applyAlignment="1">
      <alignment/>
    </xf>
    <xf numFmtId="37" fontId="0" fillId="0" borderId="15" xfId="0" applyBorder="1" applyAlignment="1">
      <alignment/>
    </xf>
    <xf numFmtId="37" fontId="0" fillId="0" borderId="0" xfId="0" applyAlignment="1" quotePrefix="1">
      <alignment horizontal="left"/>
    </xf>
    <xf numFmtId="37" fontId="0" fillId="0" borderId="16" xfId="0" applyBorder="1" applyAlignment="1">
      <alignment/>
    </xf>
    <xf numFmtId="37" fontId="0" fillId="0" borderId="17" xfId="0" applyBorder="1" applyAlignment="1">
      <alignment/>
    </xf>
    <xf numFmtId="37" fontId="0" fillId="0" borderId="18" xfId="0" applyBorder="1" applyAlignment="1">
      <alignment/>
    </xf>
    <xf numFmtId="39" fontId="0" fillId="0" borderId="6" xfId="0" applyNumberFormat="1" applyFill="1" applyBorder="1" applyAlignment="1">
      <alignment/>
    </xf>
    <xf numFmtId="39" fontId="0" fillId="0" borderId="7" xfId="0" applyNumberFormat="1" applyBorder="1" applyAlignment="1">
      <alignment/>
    </xf>
    <xf numFmtId="39" fontId="0" fillId="0" borderId="10" xfId="0" applyNumberFormat="1" applyFill="1" applyBorder="1" applyAlignment="1">
      <alignment/>
    </xf>
    <xf numFmtId="39" fontId="0" fillId="0" borderId="10" xfId="0" applyNumberFormat="1" applyBorder="1" applyAlignment="1">
      <alignment/>
    </xf>
    <xf numFmtId="0" fontId="0" fillId="0" borderId="0" xfId="37">
      <alignment/>
      <protection/>
    </xf>
    <xf numFmtId="0" fontId="0" fillId="0" borderId="4" xfId="37" applyBorder="1">
      <alignment/>
      <protection/>
    </xf>
    <xf numFmtId="0" fontId="0" fillId="0" borderId="19" xfId="37" applyBorder="1">
      <alignment/>
      <protection/>
    </xf>
    <xf numFmtId="0" fontId="10" fillId="0" borderId="19" xfId="37" applyFont="1" applyBorder="1">
      <alignment/>
      <protection/>
    </xf>
    <xf numFmtId="0" fontId="0" fillId="0" borderId="5" xfId="37" applyFont="1" applyBorder="1" applyAlignment="1">
      <alignment horizontal="center"/>
      <protection/>
    </xf>
    <xf numFmtId="0" fontId="0" fillId="0" borderId="0" xfId="37" applyAlignment="1">
      <alignment horizontal="center"/>
      <protection/>
    </xf>
    <xf numFmtId="0" fontId="0" fillId="0" borderId="6" xfId="37" applyBorder="1">
      <alignment/>
      <protection/>
    </xf>
    <xf numFmtId="0" fontId="0" fillId="0" borderId="0" xfId="37" applyBorder="1">
      <alignment/>
      <protection/>
    </xf>
    <xf numFmtId="0" fontId="10" fillId="0" borderId="0" xfId="37" applyFont="1" applyBorder="1">
      <alignment/>
      <protection/>
    </xf>
    <xf numFmtId="184" fontId="0" fillId="0" borderId="7" xfId="0" applyNumberFormat="1" applyFont="1" applyBorder="1" applyAlignment="1" quotePrefix="1">
      <alignment horizontal="center"/>
    </xf>
    <xf numFmtId="0" fontId="0" fillId="0" borderId="0" xfId="37" applyAlignment="1">
      <alignment horizontal="left"/>
      <protection/>
    </xf>
    <xf numFmtId="14" fontId="0" fillId="0" borderId="9" xfId="37" applyNumberFormat="1" applyFont="1" applyBorder="1" applyAlignment="1">
      <alignment horizontal="center"/>
      <protection/>
    </xf>
    <xf numFmtId="14" fontId="0" fillId="0" borderId="7" xfId="37" applyNumberFormat="1" applyFont="1" applyBorder="1" applyAlignment="1">
      <alignment horizontal="center"/>
      <protection/>
    </xf>
    <xf numFmtId="0" fontId="0" fillId="0" borderId="7" xfId="37" applyFont="1" applyBorder="1" applyAlignment="1">
      <alignment horizontal="center"/>
      <protection/>
    </xf>
    <xf numFmtId="0" fontId="0" fillId="0" borderId="7" xfId="37" applyBorder="1">
      <alignment/>
      <protection/>
    </xf>
    <xf numFmtId="0" fontId="12" fillId="0" borderId="0" xfId="37" applyFont="1" applyAlignment="1">
      <alignment horizontal="left"/>
      <protection/>
    </xf>
    <xf numFmtId="0" fontId="0" fillId="0" borderId="6" xfId="37" applyFont="1" applyBorder="1">
      <alignment/>
      <protection/>
    </xf>
    <xf numFmtId="166" fontId="0" fillId="0" borderId="7" xfId="26" applyNumberFormat="1" applyBorder="1" applyAlignment="1">
      <alignment/>
    </xf>
    <xf numFmtId="166" fontId="0" fillId="0" borderId="0" xfId="26" applyNumberFormat="1" applyAlignment="1">
      <alignment/>
    </xf>
    <xf numFmtId="0" fontId="0" fillId="0" borderId="0" xfId="37" applyFont="1" applyBorder="1">
      <alignment/>
      <protection/>
    </xf>
    <xf numFmtId="166" fontId="0" fillId="0" borderId="1" xfId="26" applyNumberFormat="1" applyBorder="1" applyAlignment="1">
      <alignment/>
    </xf>
    <xf numFmtId="166" fontId="0" fillId="0" borderId="0" xfId="26" applyNumberFormat="1" applyBorder="1" applyAlignment="1">
      <alignment/>
    </xf>
    <xf numFmtId="166" fontId="0" fillId="0" borderId="20" xfId="26" applyNumberFormat="1" applyBorder="1" applyAlignment="1">
      <alignment/>
    </xf>
    <xf numFmtId="166" fontId="0" fillId="0" borderId="5" xfId="26" applyNumberFormat="1" applyBorder="1" applyAlignment="1">
      <alignment/>
    </xf>
    <xf numFmtId="0" fontId="12" fillId="0" borderId="0" xfId="37" applyFont="1">
      <alignment/>
      <protection/>
    </xf>
    <xf numFmtId="0" fontId="13" fillId="0" borderId="0" xfId="37" applyFont="1" applyBorder="1">
      <alignment/>
      <protection/>
    </xf>
    <xf numFmtId="0" fontId="0" fillId="0" borderId="8" xfId="37" applyBorder="1">
      <alignment/>
      <protection/>
    </xf>
    <xf numFmtId="0" fontId="0" fillId="0" borderId="21" xfId="37" applyBorder="1">
      <alignment/>
      <protection/>
    </xf>
    <xf numFmtId="0" fontId="0" fillId="0" borderId="0" xfId="37" applyFont="1">
      <alignment/>
      <protection/>
    </xf>
    <xf numFmtId="170" fontId="0" fillId="0" borderId="0" xfId="26" applyNumberFormat="1" applyAlignment="1">
      <alignment/>
    </xf>
    <xf numFmtId="43" fontId="0" fillId="0" borderId="0" xfId="26" applyNumberFormat="1" applyAlignment="1">
      <alignment/>
    </xf>
    <xf numFmtId="0" fontId="10" fillId="0" borderId="0" xfId="37" applyFont="1">
      <alignment/>
      <protection/>
    </xf>
    <xf numFmtId="0" fontId="1" fillId="0" borderId="0" xfId="0" applyNumberFormat="1" applyFont="1" applyAlignment="1" quotePrefix="1">
      <alignment horizontal="center"/>
    </xf>
    <xf numFmtId="37" fontId="0" fillId="0" borderId="19" xfId="0" applyBorder="1" applyAlignment="1">
      <alignment/>
    </xf>
    <xf numFmtId="37" fontId="0" fillId="0" borderId="5" xfId="0" applyFont="1" applyBorder="1" applyAlignment="1" quotePrefix="1">
      <alignment horizontal="center"/>
    </xf>
    <xf numFmtId="37" fontId="0" fillId="0" borderId="7" xfId="0" applyFont="1" applyBorder="1" applyAlignment="1">
      <alignment horizontal="center"/>
    </xf>
    <xf numFmtId="37" fontId="1" fillId="0" borderId="9" xfId="0" applyFont="1" applyBorder="1" applyAlignment="1">
      <alignment horizontal="center"/>
    </xf>
    <xf numFmtId="37" fontId="0" fillId="0" borderId="0" xfId="0" applyBorder="1" applyAlignment="1" quotePrefix="1">
      <alignment/>
    </xf>
    <xf numFmtId="37" fontId="0" fillId="0" borderId="0" xfId="0" applyBorder="1" applyAlignment="1">
      <alignment horizontal="left"/>
    </xf>
    <xf numFmtId="37" fontId="0" fillId="0" borderId="21" xfId="0" applyBorder="1" applyAlignment="1">
      <alignment/>
    </xf>
  </cellXfs>
  <cellStyles count="26">
    <cellStyle name="Normal" xfId="0"/>
    <cellStyle name="AA FRAME" xfId="15"/>
    <cellStyle name="AA HEADING" xfId="16"/>
    <cellStyle name="AA INITIALS" xfId="17"/>
    <cellStyle name="AA INPUT" xfId="18"/>
    <cellStyle name="AA LOCK" xfId="19"/>
    <cellStyle name="AA MGR NAME" xfId="20"/>
    <cellStyle name="AA NORMAL" xfId="21"/>
    <cellStyle name="AA NUMBER" xfId="22"/>
    <cellStyle name="AA NUMBER2" xfId="23"/>
    <cellStyle name="AA QUESTION" xfId="24"/>
    <cellStyle name="AA SHADE" xfId="25"/>
    <cellStyle name="Comma" xfId="26"/>
    <cellStyle name="Comma [0]" xfId="27"/>
    <cellStyle name="Currency" xfId="28"/>
    <cellStyle name="Currency [0]" xfId="29"/>
    <cellStyle name="Date" xfId="30"/>
    <cellStyle name="Fixed" xfId="31"/>
    <cellStyle name="Followed Hyperlink" xfId="32"/>
    <cellStyle name="Heading1" xfId="33"/>
    <cellStyle name="Heading2" xfId="34"/>
    <cellStyle name="Hyperlink" xfId="35"/>
    <cellStyle name="Normal - Style1" xfId="36"/>
    <cellStyle name="Normal_SCPLBS1299" xfId="37"/>
    <cellStyle name="Percent" xfId="38"/>
    <cellStyle name="Total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elow\My%20Documents\data\KLSE122002\conso-qtr-122002-orig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nt%20-%20a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elow\My%20Documents\data\KLSE122002\TURNOVERDEC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overed_Sheet1"/>
      <sheetName val="CP&amp;L-02 (2)"/>
      <sheetName val="CONSOLPL-BOD"/>
      <sheetName val="CONSOL INCOME STATEMENT"/>
      <sheetName val="CONDENSED CON STAT CHANGES EQ"/>
      <sheetName val="KLSE A1-3"/>
      <sheetName val="CONDENSED CONSOL INCOME"/>
      <sheetName val="CONDENSED CONSOL BS-SC"/>
      <sheetName val="EPS-adj (2)"/>
      <sheetName val="CONDENSED CONSOL BS-SC-variance"/>
      <sheetName val="BS-WORKSHEET"/>
      <sheetName val="PL-WORKSHEET"/>
      <sheetName val="CP&amp;L(MASB)"/>
      <sheetName val="condensed con CF"/>
      <sheetName val="cashflow-ws"/>
      <sheetName val="CP&amp;L-02"/>
      <sheetName val="IMS-MI"/>
      <sheetName val="Conso entries (2)"/>
      <sheetName val="interco bal-obsolete"/>
      <sheetName val="interco bal -DEC 02"/>
      <sheetName val="interco transaction"/>
      <sheetName val="SHORT TERM -BORROWINGS"/>
      <sheetName val="HP 31-12"/>
      <sheetName val="LONG TERM-BORROWINGS"/>
      <sheetName val="MI Proof"/>
      <sheetName val="SHEET 5"/>
    </sheetNames>
    <sheetDataSet>
      <sheetData sheetId="6">
        <row r="37">
          <cell r="E37">
            <v>-1925.0992850000007</v>
          </cell>
        </row>
      </sheetData>
      <sheetData sheetId="8">
        <row r="15">
          <cell r="E15">
            <v>40475.60975609756</v>
          </cell>
        </row>
      </sheetData>
      <sheetData sheetId="10">
        <row r="9">
          <cell r="P9">
            <v>780697</v>
          </cell>
        </row>
        <row r="10">
          <cell r="P10">
            <v>5020967</v>
          </cell>
        </row>
        <row r="11">
          <cell r="P11">
            <v>10871101</v>
          </cell>
        </row>
        <row r="12">
          <cell r="P12">
            <v>1328708</v>
          </cell>
        </row>
        <row r="14">
          <cell r="P14">
            <v>17085277</v>
          </cell>
        </row>
        <row r="24">
          <cell r="P24">
            <v>14894992.832166668</v>
          </cell>
        </row>
        <row r="25">
          <cell r="P25">
            <v>10644417</v>
          </cell>
        </row>
        <row r="26">
          <cell r="P26">
            <v>4659093</v>
          </cell>
        </row>
        <row r="31">
          <cell r="P31">
            <v>275440</v>
          </cell>
        </row>
        <row r="32">
          <cell r="P32">
            <v>0</v>
          </cell>
        </row>
        <row r="39">
          <cell r="P39">
            <v>508405</v>
          </cell>
        </row>
        <row r="58">
          <cell r="P58">
            <v>839328</v>
          </cell>
        </row>
        <row r="62">
          <cell r="P62">
            <v>69344336</v>
          </cell>
        </row>
        <row r="64">
          <cell r="P64">
            <v>1899831.4849999999</v>
          </cell>
        </row>
        <row r="71">
          <cell r="P71">
            <v>-13194836.167833332</v>
          </cell>
        </row>
        <row r="72">
          <cell r="P72">
            <v>-4330000</v>
          </cell>
        </row>
        <row r="73">
          <cell r="P73">
            <v>-4313967.694999999</v>
          </cell>
        </row>
        <row r="86">
          <cell r="P86">
            <v>-3398000</v>
          </cell>
        </row>
        <row r="88">
          <cell r="K88">
            <v>0</v>
          </cell>
        </row>
        <row r="92">
          <cell r="P92">
            <v>42000000</v>
          </cell>
        </row>
        <row r="102">
          <cell r="P102">
            <v>142536</v>
          </cell>
        </row>
        <row r="107">
          <cell r="P107">
            <v>8269115.545000002</v>
          </cell>
        </row>
        <row r="109">
          <cell r="P109">
            <v>539441</v>
          </cell>
        </row>
      </sheetData>
      <sheetData sheetId="12">
        <row r="7">
          <cell r="O7">
            <v>68362364</v>
          </cell>
        </row>
        <row r="8">
          <cell r="O8">
            <v>333918</v>
          </cell>
        </row>
        <row r="16">
          <cell r="O16">
            <v>-69916471.25</v>
          </cell>
        </row>
        <row r="23">
          <cell r="O23">
            <v>-1044299</v>
          </cell>
        </row>
        <row r="25">
          <cell r="O25">
            <v>0</v>
          </cell>
        </row>
        <row r="29">
          <cell r="O29">
            <v>-24000</v>
          </cell>
        </row>
        <row r="33">
          <cell r="O33">
            <v>363388.96499999997</v>
          </cell>
        </row>
        <row r="77">
          <cell r="O77">
            <v>25200879</v>
          </cell>
        </row>
        <row r="78">
          <cell r="O78">
            <v>71810</v>
          </cell>
        </row>
        <row r="86">
          <cell r="O86">
            <v>-24517207.5</v>
          </cell>
        </row>
        <row r="93">
          <cell r="O93">
            <v>-405713</v>
          </cell>
        </row>
        <row r="95">
          <cell r="O95">
            <v>0</v>
          </cell>
        </row>
        <row r="99">
          <cell r="O99">
            <v>0</v>
          </cell>
        </row>
        <row r="103">
          <cell r="O103">
            <v>-123065.8775</v>
          </cell>
        </row>
      </sheetData>
      <sheetData sheetId="14">
        <row r="3">
          <cell r="O3">
            <v>-2264.488250000001</v>
          </cell>
        </row>
        <row r="5">
          <cell r="O5">
            <v>3679.311</v>
          </cell>
        </row>
        <row r="6">
          <cell r="O6">
            <v>-40.443</v>
          </cell>
        </row>
        <row r="7">
          <cell r="O7">
            <v>85.041</v>
          </cell>
        </row>
        <row r="8">
          <cell r="O8">
            <v>80</v>
          </cell>
        </row>
        <row r="9">
          <cell r="O9">
            <v>1044.299</v>
          </cell>
        </row>
        <row r="10">
          <cell r="O10">
            <v>-108.055</v>
          </cell>
        </row>
        <row r="11">
          <cell r="O11">
            <v>-16</v>
          </cell>
        </row>
        <row r="13">
          <cell r="O13">
            <v>-3157.809000000001</v>
          </cell>
        </row>
        <row r="14">
          <cell r="O14">
            <v>-3017.276999999998</v>
          </cell>
        </row>
        <row r="16">
          <cell r="O16">
            <v>5382.914999999998</v>
          </cell>
        </row>
        <row r="18">
          <cell r="N18" t="str">
            <v>Interest paid </v>
          </cell>
          <cell r="O18">
            <v>-1044.299</v>
          </cell>
        </row>
        <row r="19">
          <cell r="N19" t="str">
            <v>Taxes paid</v>
          </cell>
          <cell r="O19">
            <v>-80.56000000000003</v>
          </cell>
        </row>
        <row r="25">
          <cell r="O25">
            <v>-10175.516503499994</v>
          </cell>
        </row>
        <row r="27">
          <cell r="O27">
            <v>66.1</v>
          </cell>
        </row>
        <row r="28">
          <cell r="O28">
            <v>-26.327999999999975</v>
          </cell>
        </row>
        <row r="29">
          <cell r="O29">
            <v>108.055</v>
          </cell>
        </row>
        <row r="30">
          <cell r="O30">
            <v>16</v>
          </cell>
        </row>
        <row r="36">
          <cell r="O36">
            <v>3352.1415034999995</v>
          </cell>
        </row>
        <row r="37">
          <cell r="N37" t="str">
            <v>Proceeds from rights issue</v>
          </cell>
          <cell r="O37">
            <v>8750</v>
          </cell>
        </row>
        <row r="38">
          <cell r="O38">
            <v>-252</v>
          </cell>
        </row>
        <row r="44">
          <cell r="O44">
            <v>-7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yc grp cont"/>
      <sheetName val="myc co cont"/>
      <sheetName val="myc co cont (1999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C02"/>
    </sheetNames>
    <sheetDataSet>
      <sheetData sheetId="0">
        <row r="297">
          <cell r="AM297">
            <v>-20246</v>
          </cell>
          <cell r="AO297">
            <v>-78409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4"/>
  <sheetViews>
    <sheetView workbookViewId="0" topLeftCell="A43">
      <selection activeCell="F22" sqref="F22"/>
    </sheetView>
  </sheetViews>
  <sheetFormatPr defaultColWidth="9.140625" defaultRowHeight="12.75"/>
  <cols>
    <col min="1" max="1" width="4.7109375" style="52" customWidth="1"/>
    <col min="2" max="2" width="5.140625" style="52" customWidth="1"/>
    <col min="3" max="3" width="31.421875" style="52" customWidth="1"/>
    <col min="4" max="4" width="7.7109375" style="52" customWidth="1"/>
    <col min="5" max="6" width="15.7109375" style="52" customWidth="1"/>
    <col min="7" max="7" width="11.140625" style="52" customWidth="1"/>
    <col min="8" max="16384" width="9.140625" style="52" customWidth="1"/>
  </cols>
  <sheetData>
    <row r="2" spans="2:6" ht="12.75">
      <c r="B2" s="1" t="s">
        <v>0</v>
      </c>
      <c r="C2" s="1"/>
      <c r="D2" s="1"/>
      <c r="E2" s="1"/>
      <c r="F2" s="1"/>
    </row>
    <row r="3" spans="2:6" ht="12.75">
      <c r="B3" s="3" t="s">
        <v>1</v>
      </c>
      <c r="C3" s="3"/>
      <c r="D3" s="3"/>
      <c r="E3" s="3"/>
      <c r="F3" s="3"/>
    </row>
    <row r="5" spans="2:6" ht="12.75">
      <c r="B5" s="24" t="s">
        <v>54</v>
      </c>
      <c r="C5" s="24"/>
      <c r="D5" s="24"/>
      <c r="E5" s="24"/>
      <c r="F5" s="24"/>
    </row>
    <row r="6" spans="2:6" ht="12.75">
      <c r="B6" s="5" t="s">
        <v>3</v>
      </c>
      <c r="C6" s="5"/>
      <c r="D6" s="5"/>
      <c r="E6" s="5"/>
      <c r="F6" s="5"/>
    </row>
    <row r="7" spans="2:6" ht="12.75">
      <c r="B7" s="25"/>
      <c r="C7" s="25"/>
      <c r="D7" s="25"/>
      <c r="E7" s="25"/>
      <c r="F7" s="25"/>
    </row>
    <row r="8" spans="2:7" ht="12.75">
      <c r="B8" s="53"/>
      <c r="C8" s="54"/>
      <c r="D8" s="55"/>
      <c r="E8" s="56" t="s">
        <v>55</v>
      </c>
      <c r="F8" s="56" t="s">
        <v>55</v>
      </c>
      <c r="G8" s="57"/>
    </row>
    <row r="9" spans="2:7" ht="12.75">
      <c r="B9" s="58"/>
      <c r="C9" s="59"/>
      <c r="D9" s="60"/>
      <c r="E9" s="61">
        <v>37621</v>
      </c>
      <c r="F9" s="61">
        <v>37346</v>
      </c>
      <c r="G9" s="57"/>
    </row>
    <row r="10" spans="1:7" ht="12.75">
      <c r="A10" s="62"/>
      <c r="B10" s="58"/>
      <c r="C10" s="59"/>
      <c r="D10" s="59"/>
      <c r="E10" s="63" t="s">
        <v>56</v>
      </c>
      <c r="F10" s="63" t="s">
        <v>57</v>
      </c>
      <c r="G10" s="57"/>
    </row>
    <row r="11" spans="1:7" ht="12.75">
      <c r="A11" s="62"/>
      <c r="B11" s="58"/>
      <c r="C11" s="59"/>
      <c r="D11" s="59"/>
      <c r="E11" s="64"/>
      <c r="F11" s="64"/>
      <c r="G11" s="57"/>
    </row>
    <row r="12" spans="1:7" ht="12.75">
      <c r="A12" s="62"/>
      <c r="B12" s="58"/>
      <c r="C12" s="59"/>
      <c r="D12" s="59"/>
      <c r="E12" s="65" t="s">
        <v>11</v>
      </c>
      <c r="F12" s="65" t="s">
        <v>11</v>
      </c>
      <c r="G12" s="57"/>
    </row>
    <row r="13" spans="1:6" ht="12.75">
      <c r="A13" s="62"/>
      <c r="B13" s="58"/>
      <c r="C13" s="59"/>
      <c r="D13" s="59"/>
      <c r="E13" s="66"/>
      <c r="F13" s="66"/>
    </row>
    <row r="14" spans="1:7" ht="12.75">
      <c r="A14" s="67"/>
      <c r="B14" s="68" t="s">
        <v>58</v>
      </c>
      <c r="C14" s="59"/>
      <c r="D14" s="59"/>
      <c r="E14" s="69">
        <f>'[1]BS-WORKSHEET'!$P$62/1000</f>
        <v>69344.336</v>
      </c>
      <c r="F14" s="69">
        <v>61466</v>
      </c>
      <c r="G14" s="70"/>
    </row>
    <row r="15" spans="1:7" ht="12.75">
      <c r="A15" s="67"/>
      <c r="B15" s="68"/>
      <c r="C15" s="59"/>
      <c r="D15" s="59"/>
      <c r="E15" s="69"/>
      <c r="F15" s="69"/>
      <c r="G15" s="70"/>
    </row>
    <row r="16" spans="1:7" ht="12.75">
      <c r="A16" s="67"/>
      <c r="B16" s="68" t="s">
        <v>59</v>
      </c>
      <c r="C16" s="59"/>
      <c r="D16" s="59"/>
      <c r="E16" s="69">
        <f>'[1]BS-WORKSHEET'!P64/1000</f>
        <v>1899.831485</v>
      </c>
      <c r="F16" s="69">
        <v>1980</v>
      </c>
      <c r="G16" s="70"/>
    </row>
    <row r="17" spans="1:7" ht="12.75">
      <c r="A17" s="67"/>
      <c r="B17" s="68"/>
      <c r="C17" s="59"/>
      <c r="D17" s="59"/>
      <c r="E17" s="69"/>
      <c r="F17" s="69"/>
      <c r="G17" s="70"/>
    </row>
    <row r="18" spans="1:7" ht="12.75">
      <c r="A18" s="67"/>
      <c r="B18" s="68" t="s">
        <v>60</v>
      </c>
      <c r="C18" s="59"/>
      <c r="D18" s="59"/>
      <c r="E18" s="69">
        <f>'[1]BS-WORKSHEET'!$P$58/1000</f>
        <v>839.328</v>
      </c>
      <c r="F18" s="69">
        <v>813</v>
      </c>
      <c r="G18" s="70"/>
    </row>
    <row r="19" spans="1:7" ht="12.75">
      <c r="A19" s="67"/>
      <c r="B19" s="58"/>
      <c r="C19" s="59"/>
      <c r="D19" s="59"/>
      <c r="E19" s="69"/>
      <c r="F19" s="69"/>
      <c r="G19" s="70"/>
    </row>
    <row r="20" spans="1:7" ht="12.75">
      <c r="A20" s="67"/>
      <c r="B20" s="68" t="s">
        <v>61</v>
      </c>
      <c r="C20" s="59"/>
      <c r="D20" s="59"/>
      <c r="E20" s="69"/>
      <c r="F20" s="69"/>
      <c r="G20" s="70"/>
    </row>
    <row r="21" spans="1:7" ht="12.75">
      <c r="A21" s="67"/>
      <c r="B21" s="58"/>
      <c r="C21" s="71" t="s">
        <v>62</v>
      </c>
      <c r="D21" s="59"/>
      <c r="E21" s="69">
        <f>'[1]BS-WORKSHEET'!$P$14/1000</f>
        <v>17085.277</v>
      </c>
      <c r="F21" s="69">
        <v>14068</v>
      </c>
      <c r="G21" s="70"/>
    </row>
    <row r="22" spans="1:7" ht="12.75">
      <c r="A22" s="67"/>
      <c r="B22" s="58"/>
      <c r="C22" s="71" t="s">
        <v>63</v>
      </c>
      <c r="D22" s="59"/>
      <c r="E22" s="69">
        <f>'[1]BS-WORKSHEET'!$P$11/1000+'[1]BS-WORKSHEET'!P12/1000</f>
        <v>12199.809000000001</v>
      </c>
      <c r="F22" s="69">
        <f>7664+1565</f>
        <v>9229</v>
      </c>
      <c r="G22" s="70"/>
    </row>
    <row r="23" spans="1:7" ht="12.75">
      <c r="A23" s="67"/>
      <c r="B23" s="58"/>
      <c r="C23" s="71" t="s">
        <v>64</v>
      </c>
      <c r="D23" s="59"/>
      <c r="E23" s="69">
        <f>'[1]BS-WORKSHEET'!$P$9/1000+'[1]BS-WORKSHEET'!P10/1000</f>
        <v>5801.664</v>
      </c>
      <c r="F23" s="69">
        <f>644+1819</f>
        <v>2463</v>
      </c>
      <c r="G23" s="70"/>
    </row>
    <row r="24" spans="1:7" ht="12.75">
      <c r="A24" s="67"/>
      <c r="B24" s="58"/>
      <c r="C24" s="59"/>
      <c r="D24" s="59"/>
      <c r="E24" s="72">
        <f>SUM(E21:E23)</f>
        <v>35086.75</v>
      </c>
      <c r="F24" s="72">
        <f>SUM(F21:F23)</f>
        <v>25760</v>
      </c>
      <c r="G24" s="73"/>
    </row>
    <row r="25" spans="1:7" ht="12.75">
      <c r="A25" s="67"/>
      <c r="B25" s="68" t="s">
        <v>65</v>
      </c>
      <c r="C25" s="59"/>
      <c r="D25" s="59"/>
      <c r="E25" s="69"/>
      <c r="F25" s="69"/>
      <c r="G25" s="70"/>
    </row>
    <row r="26" spans="1:7" ht="12.75">
      <c r="A26" s="67"/>
      <c r="B26" s="58"/>
      <c r="C26" s="71" t="s">
        <v>66</v>
      </c>
      <c r="D26" s="59"/>
      <c r="E26" s="69">
        <f>'[1]BS-WORKSHEET'!$P$24/1000</f>
        <v>14894.992832166668</v>
      </c>
      <c r="F26" s="69">
        <v>12198</v>
      </c>
      <c r="G26" s="70"/>
    </row>
    <row r="27" spans="1:7" ht="12.75">
      <c r="A27" s="67"/>
      <c r="B27" s="58"/>
      <c r="C27" s="71" t="s">
        <v>67</v>
      </c>
      <c r="D27" s="59"/>
      <c r="E27" s="69">
        <f>'[1]BS-WORKSHEET'!$P$25/1000+'[1]BS-WORKSHEET'!P26/1000+1</f>
        <v>15304.509999999998</v>
      </c>
      <c r="F27" s="69">
        <f>6275+3402</f>
        <v>9677</v>
      </c>
      <c r="G27" s="70"/>
    </row>
    <row r="28" spans="1:7" ht="12.75">
      <c r="A28" s="67"/>
      <c r="B28" s="58"/>
      <c r="C28" s="71" t="s">
        <v>46</v>
      </c>
      <c r="D28" s="59"/>
      <c r="E28" s="69">
        <f>'[1]BS-WORKSHEET'!$P$31/1000</f>
        <v>275.44</v>
      </c>
      <c r="F28" s="69">
        <v>519</v>
      </c>
      <c r="G28" s="70"/>
    </row>
    <row r="29" spans="1:7" ht="12.75">
      <c r="A29" s="67"/>
      <c r="B29" s="58"/>
      <c r="C29" s="71" t="s">
        <v>68</v>
      </c>
      <c r="D29" s="59"/>
      <c r="E29" s="69">
        <f>'[1]BS-WORKSHEET'!$P$32/1000</f>
        <v>0</v>
      </c>
      <c r="F29" s="69">
        <v>0</v>
      </c>
      <c r="G29" s="70"/>
    </row>
    <row r="30" spans="1:7" ht="12.75">
      <c r="A30" s="67"/>
      <c r="B30" s="58"/>
      <c r="C30" s="71" t="s">
        <v>69</v>
      </c>
      <c r="D30" s="59"/>
      <c r="E30" s="69">
        <f>+'[1]BS-WORKSHEET'!P39/1000</f>
        <v>508.405</v>
      </c>
      <c r="F30" s="69">
        <v>753</v>
      </c>
      <c r="G30" s="70"/>
    </row>
    <row r="31" spans="1:7" ht="12.75">
      <c r="A31" s="67"/>
      <c r="B31" s="58"/>
      <c r="C31" s="59"/>
      <c r="D31" s="59"/>
      <c r="E31" s="72">
        <f>SUM(E26:E30)-1</f>
        <v>30982.347832166666</v>
      </c>
      <c r="F31" s="72">
        <f>SUM(F26:F30)+1</f>
        <v>23148</v>
      </c>
      <c r="G31" s="73"/>
    </row>
    <row r="32" spans="1:7" ht="12.75">
      <c r="A32" s="67"/>
      <c r="B32" s="58"/>
      <c r="C32" s="59"/>
      <c r="D32" s="59"/>
      <c r="E32" s="69"/>
      <c r="F32" s="69"/>
      <c r="G32" s="70"/>
    </row>
    <row r="33" spans="1:7" ht="12.75">
      <c r="A33" s="67"/>
      <c r="B33" s="68" t="s">
        <v>70</v>
      </c>
      <c r="C33" s="59"/>
      <c r="D33" s="59"/>
      <c r="E33" s="69">
        <f>E24-E31</f>
        <v>4104.402167833334</v>
      </c>
      <c r="F33" s="69">
        <f>F24-F31</f>
        <v>2612</v>
      </c>
      <c r="G33" s="70"/>
    </row>
    <row r="34" spans="1:7" ht="12.75">
      <c r="A34" s="67"/>
      <c r="B34" s="58"/>
      <c r="C34" s="59"/>
      <c r="D34" s="59"/>
      <c r="E34" s="69"/>
      <c r="F34" s="69"/>
      <c r="G34" s="70"/>
    </row>
    <row r="35" spans="1:7" ht="13.5" thickBot="1">
      <c r="A35" s="67"/>
      <c r="B35" s="58"/>
      <c r="C35" s="59"/>
      <c r="D35" s="59"/>
      <c r="E35" s="74">
        <f>E14+E16+E18+E33</f>
        <v>76187.89765283333</v>
      </c>
      <c r="F35" s="74">
        <f>F14+F16+F18+F33</f>
        <v>66871</v>
      </c>
      <c r="G35" s="73"/>
    </row>
    <row r="36" spans="1:7" ht="12.75">
      <c r="A36" s="67"/>
      <c r="B36" s="68"/>
      <c r="C36" s="59"/>
      <c r="D36" s="59"/>
      <c r="E36" s="69"/>
      <c r="F36" s="69"/>
      <c r="G36" s="70"/>
    </row>
    <row r="37" spans="1:7" ht="6.75" customHeight="1">
      <c r="A37" s="67"/>
      <c r="B37" s="58"/>
      <c r="C37" s="59"/>
      <c r="D37" s="59"/>
      <c r="E37" s="69"/>
      <c r="F37" s="69"/>
      <c r="G37" s="70"/>
    </row>
    <row r="38" spans="1:7" ht="12.75">
      <c r="A38" s="67"/>
      <c r="B38" s="68" t="s">
        <v>7</v>
      </c>
      <c r="C38" s="59"/>
      <c r="D38" s="59"/>
      <c r="E38" s="69">
        <f>'[1]BS-WORKSHEET'!$P$92/1000</f>
        <v>42000</v>
      </c>
      <c r="F38" s="69">
        <v>17500</v>
      </c>
      <c r="G38" s="70"/>
    </row>
    <row r="39" spans="1:7" ht="12.75">
      <c r="A39" s="67"/>
      <c r="B39" s="68"/>
      <c r="C39" s="59"/>
      <c r="D39" s="59"/>
      <c r="E39" s="69"/>
      <c r="F39" s="69"/>
      <c r="G39" s="70"/>
    </row>
    <row r="40" spans="1:7" ht="12.75">
      <c r="A40" s="67"/>
      <c r="B40" s="58" t="s">
        <v>71</v>
      </c>
      <c r="C40" s="59"/>
      <c r="D40" s="59"/>
      <c r="E40" s="69">
        <f>('[1]BS-WORKSHEET'!P102+'[1]BS-WORKSHEET'!P107+'[1]BS-WORKSHEET'!P109)/1000</f>
        <v>8951.092545000001</v>
      </c>
      <c r="F40" s="69">
        <f>143+539+26263</f>
        <v>26945</v>
      </c>
      <c r="G40" s="70"/>
    </row>
    <row r="41" spans="1:7" ht="12.75">
      <c r="A41" s="67"/>
      <c r="B41" s="58"/>
      <c r="C41" s="59"/>
      <c r="D41" s="59"/>
      <c r="E41" s="69"/>
      <c r="F41" s="69"/>
      <c r="G41" s="70"/>
    </row>
    <row r="42" spans="1:7" ht="12.75">
      <c r="A42" s="67"/>
      <c r="B42" s="68" t="s">
        <v>72</v>
      </c>
      <c r="C42" s="59"/>
      <c r="D42" s="59"/>
      <c r="E42" s="75">
        <f>SUM(E38:E40)</f>
        <v>50951.092545</v>
      </c>
      <c r="F42" s="75">
        <f>SUM(F38:F40)</f>
        <v>44445</v>
      </c>
      <c r="G42" s="73"/>
    </row>
    <row r="43" spans="1:7" ht="12.75">
      <c r="A43" s="67"/>
      <c r="B43" s="58"/>
      <c r="C43" s="59"/>
      <c r="D43" s="59"/>
      <c r="E43" s="69"/>
      <c r="F43" s="69"/>
      <c r="G43" s="73"/>
    </row>
    <row r="44" spans="1:7" ht="12.75">
      <c r="A44" s="67"/>
      <c r="B44" s="68" t="s">
        <v>73</v>
      </c>
      <c r="C44" s="59"/>
      <c r="D44" s="59"/>
      <c r="E44" s="69">
        <f>-'[1]BS-WORKSHEET'!$P$73/1000</f>
        <v>4313.967694999999</v>
      </c>
      <c r="F44" s="69">
        <v>4611</v>
      </c>
      <c r="G44" s="70"/>
    </row>
    <row r="45" spans="1:7" ht="12.75">
      <c r="A45" s="76"/>
      <c r="B45" s="58"/>
      <c r="C45" s="77"/>
      <c r="D45" s="59"/>
      <c r="E45" s="69"/>
      <c r="F45" s="69"/>
      <c r="G45" s="70"/>
    </row>
    <row r="46" spans="1:7" ht="12.75">
      <c r="A46" s="76"/>
      <c r="B46" s="68" t="s">
        <v>74</v>
      </c>
      <c r="C46" s="77"/>
      <c r="D46" s="59"/>
      <c r="E46" s="69"/>
      <c r="F46" s="69"/>
      <c r="G46" s="70"/>
    </row>
    <row r="47" spans="1:7" ht="12.75">
      <c r="A47" s="67"/>
      <c r="B47" s="58"/>
      <c r="C47" s="71" t="s">
        <v>75</v>
      </c>
      <c r="D47" s="59"/>
      <c r="E47" s="69">
        <f>-'[1]BS-WORKSHEET'!$P$71/1000+-'[1]BS-WORKSHEET'!K88/1000</f>
        <v>13194.836167833331</v>
      </c>
      <c r="F47" s="69">
        <v>10087</v>
      </c>
      <c r="G47" s="70"/>
    </row>
    <row r="48" spans="1:7" ht="12.75">
      <c r="A48" s="67"/>
      <c r="B48" s="58"/>
      <c r="C48" s="71" t="s">
        <v>69</v>
      </c>
      <c r="D48" s="59"/>
      <c r="E48" s="69">
        <f>-'[1]BS-WORKSHEET'!P86/1000</f>
        <v>3398</v>
      </c>
      <c r="F48" s="69">
        <v>3398</v>
      </c>
      <c r="G48" s="70"/>
    </row>
    <row r="49" spans="1:7" ht="12.75">
      <c r="A49" s="67"/>
      <c r="B49" s="58"/>
      <c r="C49" s="59" t="s">
        <v>76</v>
      </c>
      <c r="D49" s="59"/>
      <c r="E49" s="69">
        <f>-'[1]BS-WORKSHEET'!P72/1000</f>
        <v>4330</v>
      </c>
      <c r="F49" s="69">
        <v>4330</v>
      </c>
      <c r="G49" s="70"/>
    </row>
    <row r="50" spans="2:6" ht="12.75">
      <c r="B50" s="58"/>
      <c r="C50" s="59"/>
      <c r="D50" s="59"/>
      <c r="E50" s="66"/>
      <c r="F50" s="66"/>
    </row>
    <row r="51" spans="1:7" ht="12.75">
      <c r="A51" s="67"/>
      <c r="B51" s="58"/>
      <c r="C51" s="59"/>
      <c r="D51" s="59"/>
      <c r="E51" s="69"/>
      <c r="F51" s="69"/>
      <c r="G51" s="70"/>
    </row>
    <row r="52" spans="1:7" ht="12.75">
      <c r="A52" s="67"/>
      <c r="B52" s="78"/>
      <c r="C52" s="79"/>
      <c r="D52" s="79"/>
      <c r="E52" s="72">
        <f>SUM(E42:E51)</f>
        <v>76187.89640783332</v>
      </c>
      <c r="F52" s="72">
        <f>SUM(F42:F51)</f>
        <v>66871</v>
      </c>
      <c r="G52" s="73"/>
    </row>
    <row r="53" spans="1:7" ht="12.75">
      <c r="A53" s="67"/>
      <c r="E53" s="70"/>
      <c r="F53" s="70"/>
      <c r="G53" s="70"/>
    </row>
    <row r="54" spans="1:7" ht="12.75" hidden="1">
      <c r="A54" s="67"/>
      <c r="B54" s="80" t="s">
        <v>77</v>
      </c>
      <c r="E54" s="81">
        <f>(E42-E16)/E38</f>
        <v>1.167887168095238</v>
      </c>
      <c r="F54" s="81">
        <f>(F42-F16)/F38</f>
        <v>2.4265714285714286</v>
      </c>
      <c r="G54" s="82"/>
    </row>
    <row r="55" spans="1:7" ht="12.75">
      <c r="A55" s="67"/>
      <c r="E55" s="70"/>
      <c r="F55" s="70"/>
      <c r="G55" s="70"/>
    </row>
    <row r="56" spans="1:7" ht="12.75">
      <c r="A56" s="76"/>
      <c r="B56" s="20" t="s">
        <v>78</v>
      </c>
      <c r="E56" s="70"/>
      <c r="F56" s="70"/>
      <c r="G56" s="70"/>
    </row>
    <row r="57" spans="1:7" ht="12.75">
      <c r="A57" s="76"/>
      <c r="B57" s="20" t="s">
        <v>53</v>
      </c>
      <c r="E57" s="70"/>
      <c r="F57" s="70"/>
      <c r="G57" s="70"/>
    </row>
    <row r="58" spans="1:7" ht="12.75">
      <c r="A58" s="76"/>
      <c r="E58" s="70"/>
      <c r="F58" s="70"/>
      <c r="G58" s="70"/>
    </row>
    <row r="59" spans="1:7" ht="12.75">
      <c r="A59" s="76"/>
      <c r="E59" s="70"/>
      <c r="F59" s="70"/>
      <c r="G59" s="70"/>
    </row>
    <row r="60" spans="3:7" ht="12.75">
      <c r="C60" s="80" t="s">
        <v>77</v>
      </c>
      <c r="E60" s="81">
        <f>(E42-E16)/E38</f>
        <v>1.167887168095238</v>
      </c>
      <c r="F60" s="81">
        <f>(F42-F16)/F38</f>
        <v>2.4265714285714286</v>
      </c>
      <c r="G60" s="70"/>
    </row>
    <row r="61" spans="5:7" ht="12.75">
      <c r="E61" s="70"/>
      <c r="F61" s="70"/>
      <c r="G61" s="70"/>
    </row>
    <row r="62" spans="5:7" ht="12.75">
      <c r="E62" s="70"/>
      <c r="F62" s="70"/>
      <c r="G62" s="70"/>
    </row>
    <row r="63" spans="5:7" ht="12.75">
      <c r="E63" s="70"/>
      <c r="F63" s="70"/>
      <c r="G63" s="70"/>
    </row>
    <row r="64" spans="5:7" ht="12.75">
      <c r="E64" s="70"/>
      <c r="F64" s="70"/>
      <c r="G64" s="70"/>
    </row>
  </sheetData>
  <mergeCells count="4">
    <mergeCell ref="B6:F6"/>
    <mergeCell ref="B2:F2"/>
    <mergeCell ref="B3:F3"/>
    <mergeCell ref="B5:F5"/>
  </mergeCells>
  <printOptions/>
  <pageMargins left="1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34"/>
  <sheetViews>
    <sheetView workbookViewId="0" topLeftCell="A2">
      <selection activeCell="B6" sqref="B6:G6"/>
    </sheetView>
  </sheetViews>
  <sheetFormatPr defaultColWidth="9.140625" defaultRowHeight="12.75"/>
  <cols>
    <col min="1" max="1" width="4.421875" style="0" customWidth="1"/>
    <col min="2" max="2" width="31.7109375" style="0" customWidth="1"/>
    <col min="3" max="7" width="11.7109375" style="0" customWidth="1"/>
  </cols>
  <sheetData>
    <row r="2" spans="2:9" ht="12.75">
      <c r="B2" s="1" t="s">
        <v>0</v>
      </c>
      <c r="C2" s="1"/>
      <c r="D2" s="1"/>
      <c r="E2" s="1"/>
      <c r="F2" s="1"/>
      <c r="G2" s="1"/>
      <c r="I2" s="2"/>
    </row>
    <row r="3" spans="2:9" ht="12.75">
      <c r="B3" s="3" t="s">
        <v>1</v>
      </c>
      <c r="C3" s="3"/>
      <c r="D3" s="3"/>
      <c r="E3" s="3"/>
      <c r="F3" s="3"/>
      <c r="G3" s="3"/>
      <c r="I3" s="2"/>
    </row>
    <row r="4" spans="5:9" ht="12.75">
      <c r="E4" s="2"/>
      <c r="G4" s="2"/>
      <c r="I4" s="2"/>
    </row>
    <row r="5" spans="2:11" ht="12.75">
      <c r="B5" s="4" t="s">
        <v>2</v>
      </c>
      <c r="E5" s="2"/>
      <c r="G5" s="2"/>
      <c r="I5" s="2"/>
      <c r="K5" s="2"/>
    </row>
    <row r="6" spans="2:7" ht="12.75">
      <c r="B6" s="5" t="s">
        <v>3</v>
      </c>
      <c r="C6" s="5"/>
      <c r="D6" s="5"/>
      <c r="E6" s="5"/>
      <c r="F6" s="5"/>
      <c r="G6" s="5"/>
    </row>
    <row r="8" spans="2:9" ht="12.75">
      <c r="B8" s="6"/>
      <c r="C8" s="7"/>
      <c r="D8" s="7" t="s">
        <v>4</v>
      </c>
      <c r="E8" s="7" t="s">
        <v>5</v>
      </c>
      <c r="F8" s="7" t="s">
        <v>6</v>
      </c>
      <c r="G8" s="7"/>
      <c r="H8" s="8"/>
      <c r="I8" s="2"/>
    </row>
    <row r="9" spans="2:7" ht="12.75">
      <c r="B9" s="8"/>
      <c r="C9" s="9" t="s">
        <v>7</v>
      </c>
      <c r="D9" s="9" t="s">
        <v>8</v>
      </c>
      <c r="E9" s="9" t="s">
        <v>8</v>
      </c>
      <c r="F9" s="9" t="s">
        <v>9</v>
      </c>
      <c r="G9" s="9" t="s">
        <v>10</v>
      </c>
    </row>
    <row r="10" spans="2:7" ht="12.75">
      <c r="B10" s="10"/>
      <c r="C10" s="11"/>
      <c r="D10" s="11"/>
      <c r="E10" s="11"/>
      <c r="F10" s="11"/>
      <c r="G10" s="11"/>
    </row>
    <row r="11" spans="2:7" ht="12.75">
      <c r="B11" s="8"/>
      <c r="C11" s="12"/>
      <c r="D11" s="12"/>
      <c r="E11" s="12"/>
      <c r="F11" s="12"/>
      <c r="G11" s="7"/>
    </row>
    <row r="12" spans="2:7" ht="12.75">
      <c r="B12" s="8"/>
      <c r="C12" s="12" t="s">
        <v>11</v>
      </c>
      <c r="D12" s="12" t="s">
        <v>11</v>
      </c>
      <c r="E12" s="12" t="s">
        <v>11</v>
      </c>
      <c r="F12" s="12" t="s">
        <v>11</v>
      </c>
      <c r="G12" s="9" t="s">
        <v>11</v>
      </c>
    </row>
    <row r="13" spans="2:7" ht="12.75">
      <c r="B13" s="13" t="s">
        <v>12</v>
      </c>
      <c r="C13" s="14"/>
      <c r="D13" s="14"/>
      <c r="E13" s="14"/>
      <c r="F13" s="14"/>
      <c r="G13" s="15"/>
    </row>
    <row r="14" spans="2:7" ht="12.75">
      <c r="B14" s="16" t="s">
        <v>13</v>
      </c>
      <c r="C14" s="14"/>
      <c r="D14" s="14"/>
      <c r="E14" s="14"/>
      <c r="F14" s="14"/>
      <c r="G14" s="15"/>
    </row>
    <row r="15" spans="2:7" ht="12.75">
      <c r="B15" s="8"/>
      <c r="C15" s="14"/>
      <c r="D15" s="14"/>
      <c r="E15" s="14"/>
      <c r="F15" s="14"/>
      <c r="G15" s="15"/>
    </row>
    <row r="16" spans="2:7" ht="12.75">
      <c r="B16" s="8" t="s">
        <v>14</v>
      </c>
      <c r="C16" s="14">
        <v>17500</v>
      </c>
      <c r="D16" s="14">
        <v>143</v>
      </c>
      <c r="E16" s="14">
        <v>539</v>
      </c>
      <c r="F16" s="14">
        <v>26263</v>
      </c>
      <c r="G16" s="15">
        <f aca="true" t="shared" si="0" ref="G16:G21">SUM(C16:F16)</f>
        <v>44445</v>
      </c>
    </row>
    <row r="17" spans="2:7" ht="12.75">
      <c r="B17" s="13" t="s">
        <v>15</v>
      </c>
      <c r="C17" s="14"/>
      <c r="D17" s="14"/>
      <c r="E17" s="14"/>
      <c r="F17" s="14">
        <f>'[1]CONDENSED CONSOL INCOME'!E37</f>
        <v>-1925.0992850000007</v>
      </c>
      <c r="G17" s="15">
        <f t="shared" si="0"/>
        <v>-1925.0992850000007</v>
      </c>
    </row>
    <row r="18" spans="2:7" ht="12.75">
      <c r="B18" s="8" t="s">
        <v>16</v>
      </c>
      <c r="C18" s="14">
        <v>8750</v>
      </c>
      <c r="D18" s="14"/>
      <c r="E18" s="14"/>
      <c r="F18" s="14"/>
      <c r="G18" s="15">
        <f t="shared" si="0"/>
        <v>8750</v>
      </c>
    </row>
    <row r="19" spans="2:7" ht="12.75">
      <c r="B19" s="8" t="s">
        <v>17</v>
      </c>
      <c r="C19" s="14">
        <f>8750+7000</f>
        <v>15750</v>
      </c>
      <c r="D19" s="14"/>
      <c r="E19" s="14"/>
      <c r="F19" s="14">
        <f>-C19</f>
        <v>-15750</v>
      </c>
      <c r="G19" s="15">
        <f t="shared" si="0"/>
        <v>0</v>
      </c>
    </row>
    <row r="20" spans="2:7" ht="12.75">
      <c r="B20" s="8" t="s">
        <v>18</v>
      </c>
      <c r="C20" s="14"/>
      <c r="D20" s="14"/>
      <c r="E20" s="14"/>
      <c r="F20" s="14">
        <v>-67</v>
      </c>
      <c r="G20" s="15">
        <f t="shared" si="0"/>
        <v>-67</v>
      </c>
    </row>
    <row r="21" spans="2:7" ht="12.75">
      <c r="B21" s="8" t="s">
        <v>19</v>
      </c>
      <c r="C21" s="14"/>
      <c r="D21" s="14"/>
      <c r="E21" s="14"/>
      <c r="F21" s="14">
        <v>-252</v>
      </c>
      <c r="G21" s="15">
        <f t="shared" si="0"/>
        <v>-252</v>
      </c>
    </row>
    <row r="22" spans="2:7" ht="12.75">
      <c r="B22" s="13" t="s">
        <v>20</v>
      </c>
      <c r="C22" s="17">
        <f>SUM(C16:C21)</f>
        <v>42000</v>
      </c>
      <c r="D22" s="17">
        <f>SUM(D16:D21)</f>
        <v>143</v>
      </c>
      <c r="E22" s="17">
        <f>SUM(E16:E21)</f>
        <v>539</v>
      </c>
      <c r="F22" s="17">
        <f>SUM(F16:F21)</f>
        <v>8268.900715</v>
      </c>
      <c r="G22" s="18">
        <f>SUM(G16:G21)</f>
        <v>50950.900714999996</v>
      </c>
    </row>
    <row r="23" spans="2:7" ht="12.75">
      <c r="B23" s="8"/>
      <c r="C23" s="14"/>
      <c r="D23" s="14"/>
      <c r="E23" s="14"/>
      <c r="F23" s="14"/>
      <c r="G23" s="15"/>
    </row>
    <row r="24" spans="2:7" ht="12.75">
      <c r="B24" s="8"/>
      <c r="C24" s="14"/>
      <c r="D24" s="14"/>
      <c r="E24" s="14"/>
      <c r="F24" s="14"/>
      <c r="G24" s="15"/>
    </row>
    <row r="25" spans="2:7" ht="12.75">
      <c r="B25" s="13" t="s">
        <v>12</v>
      </c>
      <c r="C25" s="14"/>
      <c r="D25" s="14"/>
      <c r="E25" s="14"/>
      <c r="F25" s="14"/>
      <c r="G25" s="15"/>
    </row>
    <row r="26" spans="2:7" ht="12.75">
      <c r="B26" s="16" t="s">
        <v>21</v>
      </c>
      <c r="C26" s="14"/>
      <c r="D26" s="14"/>
      <c r="E26" s="14"/>
      <c r="F26" s="14"/>
      <c r="G26" s="15"/>
    </row>
    <row r="27" spans="2:7" ht="12.75">
      <c r="B27" s="8"/>
      <c r="C27" s="14"/>
      <c r="D27" s="14"/>
      <c r="E27" s="14"/>
      <c r="F27" s="14"/>
      <c r="G27" s="15"/>
    </row>
    <row r="28" spans="2:7" ht="12.75">
      <c r="B28" s="8" t="s">
        <v>22</v>
      </c>
      <c r="C28" s="14">
        <v>17500</v>
      </c>
      <c r="D28" s="14">
        <v>143</v>
      </c>
      <c r="E28" s="14">
        <v>539</v>
      </c>
      <c r="F28" s="14">
        <v>25104</v>
      </c>
      <c r="G28" s="15">
        <f>SUM(C28:F28)</f>
        <v>43286</v>
      </c>
    </row>
    <row r="29" spans="2:7" ht="12.75">
      <c r="B29" s="13" t="s">
        <v>23</v>
      </c>
      <c r="C29" s="14"/>
      <c r="D29" s="14"/>
      <c r="E29" s="14"/>
      <c r="F29" s="14">
        <v>800</v>
      </c>
      <c r="G29" s="15">
        <f>SUM(C29:F29)</f>
        <v>800</v>
      </c>
    </row>
    <row r="30" spans="2:7" ht="12.75">
      <c r="B30" s="19" t="s">
        <v>24</v>
      </c>
      <c r="C30" s="17">
        <f>SUM(C28:C29)</f>
        <v>17500</v>
      </c>
      <c r="D30" s="17">
        <f>SUM(D28:D29)</f>
        <v>143</v>
      </c>
      <c r="E30" s="17">
        <f>SUM(E28:E29)</f>
        <v>539</v>
      </c>
      <c r="F30" s="17">
        <f>SUM(F28:F29)</f>
        <v>25904</v>
      </c>
      <c r="G30" s="18">
        <f>SUM(G28:G29)</f>
        <v>44086</v>
      </c>
    </row>
    <row r="33" ht="12.75">
      <c r="B33" s="20" t="s">
        <v>25</v>
      </c>
    </row>
    <row r="34" ht="12.75">
      <c r="B34" s="20" t="s">
        <v>26</v>
      </c>
    </row>
  </sheetData>
  <mergeCells count="3">
    <mergeCell ref="B6:G6"/>
    <mergeCell ref="B2:G2"/>
    <mergeCell ref="B3:G3"/>
  </mergeCells>
  <printOptions/>
  <pageMargins left="0.96" right="0.5" top="1" bottom="1" header="0.5" footer="0.5"/>
  <pageSetup horizontalDpi="180" verticalDpi="1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4"/>
  <sheetViews>
    <sheetView workbookViewId="0" topLeftCell="A36">
      <selection activeCell="E17" sqref="E17"/>
    </sheetView>
  </sheetViews>
  <sheetFormatPr defaultColWidth="9.140625" defaultRowHeight="12.75"/>
  <cols>
    <col min="1" max="1" width="3.57421875" style="0" customWidth="1"/>
    <col min="2" max="2" width="29.140625" style="0" customWidth="1"/>
    <col min="3" max="6" width="12.7109375" style="0" customWidth="1"/>
    <col min="8" max="8" width="1.7109375" style="0" customWidth="1"/>
  </cols>
  <sheetData>
    <row r="2" spans="1:7" ht="12.75">
      <c r="A2" s="1" t="s">
        <v>0</v>
      </c>
      <c r="B2" s="1"/>
      <c r="C2" s="1"/>
      <c r="D2" s="1"/>
      <c r="E2" s="1"/>
      <c r="F2" s="1"/>
      <c r="G2" s="21"/>
    </row>
    <row r="3" spans="1:6" ht="12.75">
      <c r="A3" s="22" t="s">
        <v>1</v>
      </c>
      <c r="B3" s="22"/>
      <c r="C3" s="22"/>
      <c r="D3" s="22"/>
      <c r="E3" s="22"/>
      <c r="F3" s="22"/>
    </row>
    <row r="4" spans="1:7" ht="12.75">
      <c r="A4" s="23"/>
      <c r="B4" s="23"/>
      <c r="C4" s="23"/>
      <c r="D4" s="23"/>
      <c r="E4" s="23"/>
      <c r="F4" s="23"/>
      <c r="G4" s="23"/>
    </row>
    <row r="5" spans="1:7" ht="12.75">
      <c r="A5" s="24" t="s">
        <v>27</v>
      </c>
      <c r="B5" s="24"/>
      <c r="C5" s="24"/>
      <c r="D5" s="24"/>
      <c r="E5" s="24"/>
      <c r="F5" s="24"/>
      <c r="G5" s="2"/>
    </row>
    <row r="6" spans="1:6" ht="12.75">
      <c r="A6" s="5" t="s">
        <v>3</v>
      </c>
      <c r="B6" s="5"/>
      <c r="C6" s="5"/>
      <c r="D6" s="5"/>
      <c r="E6" s="5"/>
      <c r="F6" s="5"/>
    </row>
    <row r="7" spans="1:6" ht="12.75">
      <c r="A7" s="25"/>
      <c r="B7" s="25"/>
      <c r="C7" s="25"/>
      <c r="D7" s="25"/>
      <c r="E7" s="25"/>
      <c r="F7" s="25"/>
    </row>
    <row r="8" spans="1:2" ht="12.75">
      <c r="A8" s="25"/>
      <c r="B8" s="25"/>
    </row>
    <row r="9" spans="3:6" ht="12.75">
      <c r="C9" s="26" t="s">
        <v>28</v>
      </c>
      <c r="D9" s="27"/>
      <c r="E9" s="26" t="s">
        <v>29</v>
      </c>
      <c r="F9" s="28"/>
    </row>
    <row r="10" spans="3:7" ht="12.75">
      <c r="C10" s="29" t="s">
        <v>30</v>
      </c>
      <c r="D10" s="30" t="s">
        <v>31</v>
      </c>
      <c r="E10" s="31" t="s">
        <v>30</v>
      </c>
      <c r="F10" s="31" t="s">
        <v>31</v>
      </c>
      <c r="G10" s="32"/>
    </row>
    <row r="11" spans="3:6" ht="12.75">
      <c r="C11" s="12" t="s">
        <v>32</v>
      </c>
      <c r="D11" s="9" t="s">
        <v>33</v>
      </c>
      <c r="E11" s="33" t="s">
        <v>34</v>
      </c>
      <c r="F11" s="33" t="s">
        <v>34</v>
      </c>
    </row>
    <row r="12" spans="3:6" ht="12.75">
      <c r="C12" s="12" t="s">
        <v>35</v>
      </c>
      <c r="D12" s="9" t="s">
        <v>35</v>
      </c>
      <c r="E12" s="34" t="s">
        <v>36</v>
      </c>
      <c r="F12" s="34" t="s">
        <v>36</v>
      </c>
    </row>
    <row r="13" spans="3:6" ht="12.75">
      <c r="C13" s="35" t="s">
        <v>37</v>
      </c>
      <c r="D13" s="36" t="s">
        <v>37</v>
      </c>
      <c r="E13" s="34" t="s">
        <v>38</v>
      </c>
      <c r="F13" s="34" t="s">
        <v>38</v>
      </c>
    </row>
    <row r="14" spans="3:6" ht="12.75">
      <c r="C14" s="37"/>
      <c r="D14" s="11"/>
      <c r="E14" s="38"/>
      <c r="F14" s="38"/>
    </row>
    <row r="15" spans="3:6" ht="12.75">
      <c r="C15" s="12" t="s">
        <v>11</v>
      </c>
      <c r="D15" s="9" t="s">
        <v>11</v>
      </c>
      <c r="E15" s="34" t="s">
        <v>11</v>
      </c>
      <c r="F15" s="34" t="s">
        <v>11</v>
      </c>
    </row>
    <row r="16" spans="3:6" ht="12.75">
      <c r="C16" s="8"/>
      <c r="D16" s="14"/>
      <c r="E16" s="33"/>
      <c r="F16" s="15"/>
    </row>
    <row r="17" spans="2:6" ht="12.75">
      <c r="B17" t="s">
        <v>39</v>
      </c>
      <c r="C17" s="39">
        <f>'[1]CP&amp;L(MASB)'!O77/1000</f>
        <v>25200.879</v>
      </c>
      <c r="D17" s="14">
        <v>20670</v>
      </c>
      <c r="E17" s="40">
        <f>'[1]CP&amp;L(MASB)'!O7/1000</f>
        <v>68362.364</v>
      </c>
      <c r="F17" s="15">
        <v>60738</v>
      </c>
    </row>
    <row r="18" spans="3:6" ht="12.75">
      <c r="C18" s="39"/>
      <c r="D18" s="14"/>
      <c r="E18" s="40"/>
      <c r="F18" s="15"/>
    </row>
    <row r="19" spans="2:6" ht="12.75">
      <c r="B19" t="s">
        <v>40</v>
      </c>
      <c r="C19" s="39">
        <f>'[1]CP&amp;L(MASB)'!O86/1000</f>
        <v>-24517.2075</v>
      </c>
      <c r="D19" s="14">
        <f>D23-D21-D17</f>
        <v>-20434.246</v>
      </c>
      <c r="E19" s="40">
        <f>'[1]CP&amp;L(MASB)'!O16/1000</f>
        <v>-69916.47125</v>
      </c>
      <c r="F19" s="15">
        <f>F23-F21-F17</f>
        <v>-60291.409</v>
      </c>
    </row>
    <row r="20" spans="3:6" ht="12.75">
      <c r="C20" s="39"/>
      <c r="D20" s="14"/>
      <c r="E20" s="40"/>
      <c r="F20" s="15"/>
    </row>
    <row r="21" spans="2:6" ht="12.75">
      <c r="B21" t="s">
        <v>41</v>
      </c>
      <c r="C21" s="39">
        <f>'[1]CP&amp;L(MASB)'!O78/1000</f>
        <v>71.81</v>
      </c>
      <c r="D21" s="41">
        <f>-'[3]DEC02'!$AM$297/1000</f>
        <v>20.246</v>
      </c>
      <c r="E21" s="40">
        <f>'[1]CP&amp;L(MASB)'!O8/1000</f>
        <v>333.918</v>
      </c>
      <c r="F21" s="40">
        <f>-'[3]DEC02'!$AO$297/1000</f>
        <v>78.409</v>
      </c>
    </row>
    <row r="22" spans="3:6" ht="12.75">
      <c r="C22" s="10"/>
      <c r="D22" s="42"/>
      <c r="E22" s="43"/>
      <c r="F22" s="43"/>
    </row>
    <row r="23" spans="2:6" ht="12.75">
      <c r="B23" s="44" t="s">
        <v>42</v>
      </c>
      <c r="C23" s="8">
        <f>SUM(C17:C22)+1</f>
        <v>756.4815000000003</v>
      </c>
      <c r="D23" s="14">
        <f>D29-D27-D25</f>
        <v>256</v>
      </c>
      <c r="E23" s="15">
        <f>SUM(E17:E22)</f>
        <v>-1220.1892500000008</v>
      </c>
      <c r="F23" s="15">
        <f>F29-F27-F25</f>
        <v>525</v>
      </c>
    </row>
    <row r="24" spans="3:6" ht="12.75">
      <c r="C24" s="8"/>
      <c r="D24" s="14"/>
      <c r="E24" s="15"/>
      <c r="F24" s="15"/>
    </row>
    <row r="25" spans="2:6" ht="12.75">
      <c r="B25" t="s">
        <v>43</v>
      </c>
      <c r="C25" s="39">
        <f>'[1]CP&amp;L(MASB)'!O93/1000</f>
        <v>-405.713</v>
      </c>
      <c r="D25" s="41">
        <v>-234</v>
      </c>
      <c r="E25" s="40">
        <f>'[1]CP&amp;L(MASB)'!O23/1000</f>
        <v>-1044.299</v>
      </c>
      <c r="F25" s="40">
        <v>-620</v>
      </c>
    </row>
    <row r="26" spans="3:6" ht="12.75">
      <c r="C26" s="8"/>
      <c r="D26" s="14"/>
      <c r="E26" s="15"/>
      <c r="F26" s="15"/>
    </row>
    <row r="27" spans="2:6" ht="12.75">
      <c r="B27" t="s">
        <v>44</v>
      </c>
      <c r="C27" s="8">
        <f>'[1]CP&amp;L(MASB)'!O95</f>
        <v>0</v>
      </c>
      <c r="D27" s="41">
        <v>0</v>
      </c>
      <c r="E27" s="15">
        <f>'[1]CP&amp;L(MASB)'!O25/1000</f>
        <v>0</v>
      </c>
      <c r="F27" s="15">
        <v>0</v>
      </c>
    </row>
    <row r="28" spans="3:6" ht="12.75">
      <c r="C28" s="10"/>
      <c r="D28" s="42"/>
      <c r="E28" s="43"/>
      <c r="F28" s="43"/>
    </row>
    <row r="29" spans="2:6" ht="12.75">
      <c r="B29" s="44" t="s">
        <v>45</v>
      </c>
      <c r="C29" s="8">
        <f>SUM(C23:C28)-1</f>
        <v>349.7685000000003</v>
      </c>
      <c r="D29" s="14">
        <v>22</v>
      </c>
      <c r="E29" s="15">
        <f>SUM(E23:E28)</f>
        <v>-2264.488250000001</v>
      </c>
      <c r="F29" s="15">
        <v>-95</v>
      </c>
    </row>
    <row r="30" spans="3:6" ht="12.75">
      <c r="C30" s="8"/>
      <c r="D30" s="14"/>
      <c r="E30" s="15"/>
      <c r="F30" s="15"/>
    </row>
    <row r="31" spans="2:6" ht="12.75">
      <c r="B31" t="s">
        <v>46</v>
      </c>
      <c r="C31" s="8">
        <f>'[1]CP&amp;L(MASB)'!O99/1000</f>
        <v>0</v>
      </c>
      <c r="D31" s="14">
        <v>0</v>
      </c>
      <c r="E31" s="15">
        <f>'[1]CP&amp;L(MASB)'!O29/1000</f>
        <v>-24</v>
      </c>
      <c r="F31" s="15">
        <v>0</v>
      </c>
    </row>
    <row r="32" spans="3:6" ht="12.75">
      <c r="C32" s="10"/>
      <c r="D32" s="42"/>
      <c r="E32" s="43"/>
      <c r="F32" s="43"/>
    </row>
    <row r="33" spans="2:6" ht="12.75">
      <c r="B33" s="44" t="s">
        <v>47</v>
      </c>
      <c r="C33" s="8">
        <f>C29+C31</f>
        <v>349.7685000000003</v>
      </c>
      <c r="D33" s="14">
        <f>D29+D31</f>
        <v>22</v>
      </c>
      <c r="E33" s="15">
        <f>E29+E31</f>
        <v>-2288.488250000001</v>
      </c>
      <c r="F33" s="15">
        <f>F29+F31</f>
        <v>-95</v>
      </c>
    </row>
    <row r="34" spans="3:6" ht="12.75">
      <c r="C34" s="8"/>
      <c r="D34" s="14"/>
      <c r="E34" s="15"/>
      <c r="F34" s="15"/>
    </row>
    <row r="35" spans="2:6" ht="12.75">
      <c r="B35" t="s">
        <v>18</v>
      </c>
      <c r="C35" s="8">
        <f>'[1]CP&amp;L(MASB)'!O103/1000</f>
        <v>-123.0658775</v>
      </c>
      <c r="D35" s="14">
        <v>253</v>
      </c>
      <c r="E35" s="15">
        <f>'[1]CP&amp;L(MASB)'!O33/1000</f>
        <v>363.388965</v>
      </c>
      <c r="F35" s="15">
        <v>896</v>
      </c>
    </row>
    <row r="36" spans="3:6" ht="12.75">
      <c r="C36" s="8"/>
      <c r="D36" s="14"/>
      <c r="E36" s="15"/>
      <c r="F36" s="15"/>
    </row>
    <row r="37" spans="2:6" ht="13.5" thickBot="1">
      <c r="B37" s="44" t="s">
        <v>48</v>
      </c>
      <c r="C37" s="45">
        <f>C33+C35</f>
        <v>226.7026225000003</v>
      </c>
      <c r="D37" s="46">
        <f>D33+D35</f>
        <v>275</v>
      </c>
      <c r="E37" s="47">
        <f>E33+E35</f>
        <v>-1925.0992850000007</v>
      </c>
      <c r="F37" s="47">
        <f>F33+F35</f>
        <v>801</v>
      </c>
    </row>
    <row r="38" spans="3:6" ht="13.5" thickTop="1">
      <c r="C38" s="8"/>
      <c r="D38" s="14"/>
      <c r="E38" s="15"/>
      <c r="F38" s="15"/>
    </row>
    <row r="39" spans="2:6" ht="12.75">
      <c r="B39" t="s">
        <v>49</v>
      </c>
      <c r="C39" s="48">
        <f>C37/'[1]EPS-adj (2)'!E15*100</f>
        <v>0.5600968678818928</v>
      </c>
      <c r="D39" s="49">
        <f>D37/17500*100</f>
        <v>1.5714285714285716</v>
      </c>
      <c r="E39" s="50">
        <f>E37/'[1]EPS-adj (2)'!E15*100</f>
        <v>-4.7561958833986155</v>
      </c>
      <c r="F39" s="51">
        <f>F37/17500*100</f>
        <v>4.577142857142857</v>
      </c>
    </row>
    <row r="40" spans="2:6" ht="12.75">
      <c r="B40" t="s">
        <v>50</v>
      </c>
      <c r="C40" s="37" t="s">
        <v>51</v>
      </c>
      <c r="D40" s="11" t="s">
        <v>51</v>
      </c>
      <c r="E40" s="38" t="s">
        <v>51</v>
      </c>
      <c r="F40" s="38" t="s">
        <v>51</v>
      </c>
    </row>
    <row r="43" ht="12.75">
      <c r="B43" s="20" t="s">
        <v>52</v>
      </c>
    </row>
    <row r="44" ht="12.75">
      <c r="B44" s="20" t="s">
        <v>53</v>
      </c>
    </row>
  </sheetData>
  <mergeCells count="7">
    <mergeCell ref="C9:D9"/>
    <mergeCell ref="E9:F9"/>
    <mergeCell ref="A3:F3"/>
    <mergeCell ref="A2:F2"/>
    <mergeCell ref="A4:G4"/>
    <mergeCell ref="A5:F5"/>
    <mergeCell ref="A6:F6"/>
  </mergeCells>
  <printOptions/>
  <pageMargins left="1" right="0.5" top="1" bottom="1" header="0.5" footer="0.5"/>
  <pageSetup horizontalDpi="180" verticalDpi="1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50"/>
  <sheetViews>
    <sheetView tabSelected="1" workbookViewId="0" topLeftCell="A1">
      <selection activeCell="C23" sqref="C23"/>
    </sheetView>
  </sheetViews>
  <sheetFormatPr defaultColWidth="9.140625" defaultRowHeight="12.75"/>
  <cols>
    <col min="1" max="1" width="2.7109375" style="0" customWidth="1"/>
    <col min="2" max="2" width="5.28125" style="0" customWidth="1"/>
    <col min="3" max="3" width="42.28125" style="0" customWidth="1"/>
    <col min="6" max="6" width="15.7109375" style="0" customWidth="1"/>
  </cols>
  <sheetData>
    <row r="2" spans="2:6" ht="12.75">
      <c r="B2" s="1" t="s">
        <v>0</v>
      </c>
      <c r="C2" s="1"/>
      <c r="D2" s="1"/>
      <c r="E2" s="1"/>
      <c r="F2" s="1"/>
    </row>
    <row r="3" spans="2:6" ht="12.75">
      <c r="B3" s="3" t="s">
        <v>1</v>
      </c>
      <c r="C3" s="3"/>
      <c r="D3" s="3"/>
      <c r="E3" s="3"/>
      <c r="F3" s="3"/>
    </row>
    <row r="4" spans="2:6" ht="12.75">
      <c r="B4" s="52"/>
      <c r="D4" s="52"/>
      <c r="E4" s="52"/>
      <c r="F4" s="52"/>
    </row>
    <row r="5" spans="2:6" ht="12.75">
      <c r="B5" s="24" t="s">
        <v>79</v>
      </c>
      <c r="C5" s="24"/>
      <c r="D5" s="24"/>
      <c r="E5" s="24"/>
      <c r="F5" s="24"/>
    </row>
    <row r="6" spans="2:6" ht="12.75">
      <c r="B6" s="5" t="s">
        <v>3</v>
      </c>
      <c r="C6" s="5"/>
      <c r="D6" s="5"/>
      <c r="E6" s="5"/>
      <c r="F6" s="5"/>
    </row>
    <row r="7" spans="2:6" ht="12.75">
      <c r="B7" s="25"/>
      <c r="C7" s="25"/>
      <c r="D7" s="25"/>
      <c r="E7" s="25"/>
      <c r="F7" s="25"/>
    </row>
    <row r="8" spans="3:6" ht="12.75">
      <c r="C8" s="52"/>
      <c r="D8" s="83"/>
      <c r="F8" s="84"/>
    </row>
    <row r="9" spans="2:6" ht="12.75">
      <c r="B9" s="6"/>
      <c r="C9" s="54"/>
      <c r="D9" s="55"/>
      <c r="E9" s="85"/>
      <c r="F9" s="86" t="s">
        <v>80</v>
      </c>
    </row>
    <row r="10" spans="2:6" ht="12.75">
      <c r="B10" s="8"/>
      <c r="C10" s="59"/>
      <c r="D10" s="60"/>
      <c r="E10" s="2"/>
      <c r="F10" s="87" t="s">
        <v>81</v>
      </c>
    </row>
    <row r="11" spans="2:6" ht="12.75">
      <c r="B11" s="8"/>
      <c r="C11" s="59"/>
      <c r="D11" s="59"/>
      <c r="E11" s="2"/>
      <c r="F11" s="61">
        <v>37621</v>
      </c>
    </row>
    <row r="12" spans="2:6" ht="12.75">
      <c r="B12" s="8"/>
      <c r="C12" s="59"/>
      <c r="D12" s="59"/>
      <c r="E12" s="2"/>
      <c r="F12" s="88"/>
    </row>
    <row r="13" spans="2:6" ht="12.75">
      <c r="B13" s="8"/>
      <c r="C13" s="59"/>
      <c r="D13" s="59"/>
      <c r="E13" s="2"/>
      <c r="F13" s="65" t="s">
        <v>11</v>
      </c>
    </row>
    <row r="14" spans="2:6" ht="12.75">
      <c r="B14" s="8"/>
      <c r="C14" s="2"/>
      <c r="D14" s="2"/>
      <c r="E14" s="2"/>
      <c r="F14" s="14"/>
    </row>
    <row r="15" spans="2:6" ht="12.75">
      <c r="B15" s="8"/>
      <c r="C15" s="2"/>
      <c r="D15" s="2"/>
      <c r="E15" s="2"/>
      <c r="F15" s="14"/>
    </row>
    <row r="16" spans="2:6" ht="12.75">
      <c r="B16" s="8" t="s">
        <v>82</v>
      </c>
      <c r="C16" s="2"/>
      <c r="D16" s="2"/>
      <c r="E16" s="2"/>
      <c r="F16" s="14">
        <f>+'[1]cashflow-ws'!O3</f>
        <v>-2264.488250000001</v>
      </c>
    </row>
    <row r="17" spans="2:6" ht="12.75">
      <c r="B17" s="8" t="s">
        <v>83</v>
      </c>
      <c r="C17" s="2"/>
      <c r="D17" s="2"/>
      <c r="E17" s="2"/>
      <c r="F17" s="14"/>
    </row>
    <row r="18" spans="2:6" ht="12.75">
      <c r="B18" s="8" t="s">
        <v>84</v>
      </c>
      <c r="C18" s="2"/>
      <c r="D18" s="2"/>
      <c r="E18" s="2"/>
      <c r="F18" s="14">
        <f>SUM('[1]cashflow-ws'!O5:O8)</f>
        <v>3803.909</v>
      </c>
    </row>
    <row r="19" spans="2:6" ht="12.75">
      <c r="B19" s="8" t="s">
        <v>85</v>
      </c>
      <c r="C19" s="2"/>
      <c r="D19" s="2"/>
      <c r="E19" s="2"/>
      <c r="F19" s="42">
        <f>SUM('[1]cashflow-ws'!O9:O11)</f>
        <v>920.2439999999999</v>
      </c>
    </row>
    <row r="20" spans="2:6" ht="12.75">
      <c r="B20" s="8" t="s">
        <v>86</v>
      </c>
      <c r="C20" s="2"/>
      <c r="D20" s="2"/>
      <c r="E20" s="2"/>
      <c r="F20" s="14">
        <f>SUM(F16:F19)</f>
        <v>2459.664749999999</v>
      </c>
    </row>
    <row r="21" spans="2:6" ht="12.75">
      <c r="B21" s="8"/>
      <c r="C21" s="2"/>
      <c r="D21" s="2"/>
      <c r="E21" s="2"/>
      <c r="F21" s="14"/>
    </row>
    <row r="22" spans="2:6" ht="12.75">
      <c r="B22" s="8" t="s">
        <v>87</v>
      </c>
      <c r="C22" s="2"/>
      <c r="D22" s="2"/>
      <c r="E22" s="2"/>
      <c r="F22" s="14"/>
    </row>
    <row r="23" spans="2:6" ht="12.75">
      <c r="B23" s="8" t="s">
        <v>88</v>
      </c>
      <c r="C23" s="2"/>
      <c r="D23" s="2"/>
      <c r="E23" s="2"/>
      <c r="F23" s="14">
        <f>SUM('[1]cashflow-ws'!O13:O14)</f>
        <v>-6175.085999999999</v>
      </c>
    </row>
    <row r="24" spans="2:6" ht="12.75">
      <c r="B24" s="8" t="s">
        <v>89</v>
      </c>
      <c r="C24" s="2"/>
      <c r="D24" s="2"/>
      <c r="E24" s="2"/>
      <c r="F24" s="14">
        <f>SUM('[1]cashflow-ws'!O16)</f>
        <v>5382.914999999998</v>
      </c>
    </row>
    <row r="25" spans="2:6" ht="12.75">
      <c r="B25" s="8" t="str">
        <f>+'[1]cashflow-ws'!N18</f>
        <v>Interest paid </v>
      </c>
      <c r="C25" s="2"/>
      <c r="D25" s="2"/>
      <c r="E25" s="2"/>
      <c r="F25" s="14">
        <f>+'[1]cashflow-ws'!O18</f>
        <v>-1044.299</v>
      </c>
    </row>
    <row r="26" spans="2:6" ht="12.75">
      <c r="B26" s="8" t="str">
        <f>+'[1]cashflow-ws'!N19</f>
        <v>Taxes paid</v>
      </c>
      <c r="C26" s="2"/>
      <c r="D26" s="2"/>
      <c r="E26" s="2"/>
      <c r="F26" s="14">
        <f>+'[1]cashflow-ws'!O19</f>
        <v>-80.56000000000003</v>
      </c>
    </row>
    <row r="27" spans="2:6" ht="12.75">
      <c r="B27" s="8" t="s">
        <v>90</v>
      </c>
      <c r="C27" s="2"/>
      <c r="D27" s="2"/>
      <c r="E27" s="2"/>
      <c r="F27" s="17">
        <f>SUM(F20:F26)</f>
        <v>542.6347499999978</v>
      </c>
    </row>
    <row r="28" spans="2:6" ht="12.75">
      <c r="B28" s="8"/>
      <c r="C28" s="2"/>
      <c r="D28" s="2"/>
      <c r="E28" s="2"/>
      <c r="F28" s="14"/>
    </row>
    <row r="29" spans="2:6" ht="12.75">
      <c r="B29" s="8" t="s">
        <v>91</v>
      </c>
      <c r="C29" s="2"/>
      <c r="D29" s="2"/>
      <c r="E29" s="2"/>
      <c r="F29" s="14"/>
    </row>
    <row r="30" spans="2:6" ht="12.75">
      <c r="B30" s="8"/>
      <c r="C30" s="89" t="s">
        <v>92</v>
      </c>
      <c r="D30" s="2"/>
      <c r="E30" s="2"/>
      <c r="F30" s="14">
        <f>+'[1]cashflow-ws'!O30+'[1]cashflow-ws'!O28</f>
        <v>-10.327999999999975</v>
      </c>
    </row>
    <row r="31" spans="2:6" ht="12.75">
      <c r="B31" s="8"/>
      <c r="C31" s="89" t="s">
        <v>60</v>
      </c>
      <c r="D31" s="2"/>
      <c r="E31" s="2"/>
      <c r="F31" s="14">
        <f>'[1]cashflow-ws'!O25+'[1]cashflow-ws'!O27+'[1]cashflow-ws'!O29</f>
        <v>-10001.361503499993</v>
      </c>
    </row>
    <row r="32" spans="2:6" ht="12.75">
      <c r="B32" s="8"/>
      <c r="C32" s="2"/>
      <c r="D32" s="2"/>
      <c r="E32" s="2"/>
      <c r="F32" s="17">
        <f>SUM(F30:F31)</f>
        <v>-10011.689503499992</v>
      </c>
    </row>
    <row r="33" spans="2:6" ht="12.75">
      <c r="B33" s="8"/>
      <c r="C33" s="2"/>
      <c r="D33" s="2"/>
      <c r="E33" s="2"/>
      <c r="F33" s="14"/>
    </row>
    <row r="34" spans="2:6" ht="12.75">
      <c r="B34" s="8" t="s">
        <v>93</v>
      </c>
      <c r="C34" s="2"/>
      <c r="D34" s="2"/>
      <c r="E34" s="2"/>
      <c r="F34" s="14"/>
    </row>
    <row r="35" spans="2:6" ht="12.75">
      <c r="B35" s="8"/>
      <c r="C35" s="90" t="s">
        <v>94</v>
      </c>
      <c r="D35" s="2"/>
      <c r="E35" s="2"/>
      <c r="F35" s="14">
        <f>+'[1]cashflow-ws'!O36</f>
        <v>3352.1415034999995</v>
      </c>
    </row>
    <row r="36" spans="2:6" ht="12.75">
      <c r="B36" s="8"/>
      <c r="C36" s="2" t="str">
        <f>+'[1]cashflow-ws'!N37</f>
        <v>Proceeds from rights issue</v>
      </c>
      <c r="D36" s="2"/>
      <c r="E36" s="2"/>
      <c r="F36" s="14">
        <f>+'[1]cashflow-ws'!O37</f>
        <v>8750</v>
      </c>
    </row>
    <row r="37" spans="2:6" ht="12.75">
      <c r="B37" s="8"/>
      <c r="C37" s="2" t="s">
        <v>95</v>
      </c>
      <c r="D37" s="2"/>
      <c r="E37" s="2"/>
      <c r="F37" s="14">
        <f>'[1]cashflow-ws'!O38</f>
        <v>-252</v>
      </c>
    </row>
    <row r="38" spans="2:6" ht="12.75">
      <c r="B38" s="8"/>
      <c r="C38" s="2"/>
      <c r="D38" s="2"/>
      <c r="E38" s="2"/>
      <c r="F38" s="17">
        <f>SUM(F35:F37)</f>
        <v>11850.141503499999</v>
      </c>
    </row>
    <row r="39" spans="2:6" ht="12.75">
      <c r="B39" s="8"/>
      <c r="C39" s="2"/>
      <c r="D39" s="2"/>
      <c r="E39" s="2"/>
      <c r="F39" s="14"/>
    </row>
    <row r="40" spans="2:6" ht="12.75">
      <c r="B40" s="8" t="s">
        <v>96</v>
      </c>
      <c r="C40" s="2"/>
      <c r="D40" s="2"/>
      <c r="E40" s="2"/>
      <c r="F40" s="14">
        <f>F27+F32+F38</f>
        <v>2381.086750000004</v>
      </c>
    </row>
    <row r="41" spans="2:6" ht="12.75">
      <c r="B41" s="8"/>
      <c r="C41" s="2"/>
      <c r="D41" s="2"/>
      <c r="E41" s="2"/>
      <c r="F41" s="14"/>
    </row>
    <row r="42" spans="2:6" ht="12.75">
      <c r="B42" s="8" t="s">
        <v>97</v>
      </c>
      <c r="C42" s="2"/>
      <c r="D42" s="2"/>
      <c r="E42" s="2"/>
      <c r="F42" s="14">
        <f>'[1]cashflow-ws'!O44</f>
        <v>-7</v>
      </c>
    </row>
    <row r="43" spans="2:6" ht="12.75">
      <c r="B43" s="8"/>
      <c r="C43" s="2"/>
      <c r="D43" s="2"/>
      <c r="E43" s="2"/>
      <c r="F43" s="14"/>
    </row>
    <row r="44" spans="2:6" ht="12.75">
      <c r="B44" s="10" t="s">
        <v>98</v>
      </c>
      <c r="C44" s="91"/>
      <c r="D44" s="91"/>
      <c r="E44" s="91"/>
      <c r="F44" s="17">
        <f>F40+F42</f>
        <v>2374.086750000004</v>
      </c>
    </row>
    <row r="47" ht="12.75">
      <c r="B47" s="20" t="s">
        <v>99</v>
      </c>
    </row>
    <row r="48" ht="12.75">
      <c r="B48" s="20" t="s">
        <v>53</v>
      </c>
    </row>
    <row r="50" spans="2:6" ht="12.75">
      <c r="B50" s="20" t="s">
        <v>100</v>
      </c>
      <c r="C50" s="20"/>
      <c r="D50" s="20"/>
      <c r="E50" s="20"/>
      <c r="F50" s="20"/>
    </row>
  </sheetData>
  <mergeCells count="4">
    <mergeCell ref="B6:F6"/>
    <mergeCell ref="B2:F2"/>
    <mergeCell ref="B3:F3"/>
    <mergeCell ref="B5:F5"/>
  </mergeCells>
  <printOptions/>
  <pageMargins left="1.09" right="0.75" top="1" bottom="1" header="0.5" footer="0.5"/>
  <pageSetup fitToHeight="1" fitToWidth="1" horizontalDpi="180" verticalDpi="1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lelow</dc:creator>
  <cp:keywords/>
  <dc:description/>
  <cp:lastModifiedBy>lelow</cp:lastModifiedBy>
  <dcterms:created xsi:type="dcterms:W3CDTF">2003-02-26T05:51:50Z</dcterms:created>
  <dcterms:modified xsi:type="dcterms:W3CDTF">2003-02-26T06:02:04Z</dcterms:modified>
  <cp:category/>
  <cp:version/>
  <cp:contentType/>
  <cp:contentStatus/>
</cp:coreProperties>
</file>